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2120" windowHeight="8790" activeTab="0"/>
  </bookViews>
  <sheets>
    <sheet name="6.8 (1)" sheetId="1" r:id="rId1"/>
  </sheets>
  <definedNames/>
  <calcPr fullCalcOnLoad="1"/>
</workbook>
</file>

<file path=xl/sharedStrings.xml><?xml version="1.0" encoding="utf-8"?>
<sst xmlns="http://schemas.openxmlformats.org/spreadsheetml/2006/main" count="395" uniqueCount="69">
  <si>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</si>
  <si>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</si>
  <si>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</si>
  <si>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</si>
  <si>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</si>
  <si>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รวม</t>
  </si>
  <si>
    <t>คณะการจัดการสิ่งแวดล้อม</t>
  </si>
  <si>
    <t>คณะวิทยาศาสตร์</t>
  </si>
  <si>
    <t xml:space="preserve"> -</t>
  </si>
  <si>
    <t>คณะวิทยาศาสตร์และเทคโนโลยี</t>
  </si>
  <si>
    <t>คณะวิทยาการจัดการ</t>
  </si>
  <si>
    <t>คณะศิลปศาสตร์</t>
  </si>
  <si>
    <t>วิทยาลัยอิสลามศึกษา</t>
  </si>
  <si>
    <t>คณะอุตสาหกรรมบริการ</t>
  </si>
  <si>
    <t>บำเพ็ญประโยชน์</t>
  </si>
  <si>
    <t>วิชาการ</t>
  </si>
  <si>
    <t>ศิลปวัฒนธรรม</t>
  </si>
  <si>
    <t xml:space="preserve">กีฬา </t>
  </si>
  <si>
    <t>อื่นๆ</t>
  </si>
  <si>
    <t>จำนวนกิจกรรม</t>
  </si>
  <si>
    <t>1:</t>
  </si>
  <si>
    <t>คณะ/หน่วยงาน</t>
  </si>
  <si>
    <t>จำนวน   นศ.ทั้งหมด</t>
  </si>
  <si>
    <t>คณะนิติศาสตร์</t>
  </si>
  <si>
    <t>คณะวิทยาการสื่อสาร</t>
  </si>
  <si>
    <t>คณะเศรษฐศาสตร์</t>
  </si>
  <si>
    <t>สำนักงานเขตการศึกษาภูเก็ต</t>
  </si>
  <si>
    <t>สำนักงานเขตการศึกษาสุราษฎร์ธานี</t>
  </si>
  <si>
    <t>ภาพรวมมหาวิทยาลัย</t>
  </si>
  <si>
    <t>-</t>
  </si>
  <si>
    <t>กลุ่มสาขาวิทยาศาสตร์กายภาพ</t>
  </si>
  <si>
    <t>คณะเทคโนโลยีและสิ่งแวดล้อม</t>
  </si>
  <si>
    <t>กลุ่มสาขาวิศวกรรมศาสตร์</t>
  </si>
  <si>
    <t>กลุ่มสาขาเกษตรศาสตร์</t>
  </si>
  <si>
    <t>กลุ่มสาขาครุศาสตร์/ศึกษาศาสตร์</t>
  </si>
  <si>
    <t>โครงการจัดตั้งคณะแพทย์แผนไทย</t>
  </si>
  <si>
    <t>คณะทรัพยากรธรรมชาติ</t>
  </si>
  <si>
    <t>คณะอุตสาหกรรมเกษตร</t>
  </si>
  <si>
    <t>คณะศิลปศาสตร์และวิทยาศาสตร์</t>
  </si>
  <si>
    <t>คณะมนุษยศาสตร์และสังคมศาสตร์</t>
  </si>
  <si>
    <t>จำนวน นศ.ที่เข้าร่วมโครงการ</t>
  </si>
  <si>
    <t>สำนักงานเขตการศึกษาตรัง</t>
  </si>
  <si>
    <t>ร้อยละนศ.ที่เข้าร่วมกิจกรรม</t>
  </si>
  <si>
    <t>จำนวนกิจกรรมต่อนศ.</t>
  </si>
  <si>
    <t>อื่นๆหน่วยงานสนับสนุน</t>
  </si>
  <si>
    <t>กองกิจการนักศึกษา วิทยาเขตหาดใหญ่</t>
  </si>
  <si>
    <t>กองกิจการนักศึกษา วิทยาเขตปัตตานี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</si>
  <si>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</si>
  <si>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</si>
  <si>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</si>
  <si>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</si>
  <si>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</si>
  <si>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คณะศึกษาศาสตร์</t>
  </si>
  <si>
    <t>คณะวิศวกรรมศาสตร์</t>
  </si>
  <si>
    <t>คณะศิลปกรรมศาสตร์</t>
  </si>
  <si>
    <t>0</t>
  </si>
  <si>
    <t>กลุ่มสาขาบริหารธุรกิจ/พาณิชยศาสตร์</t>
  </si>
  <si>
    <t>กลุ่มสาขาศิลปกรรม</t>
  </si>
  <si>
    <t>กลุ่มสาขามนุษย์และสังคมศาสตร์</t>
  </si>
  <si>
    <t>กลุ่มสหวิทยาการ</t>
  </si>
  <si>
    <t>คณะรัฐศาสตร์</t>
  </si>
  <si>
    <t xml:space="preserve">ตัวบ่งชี้ 6.8 (1)  สรุปร้อยละนักศึกษาที่เข้าร่วมกิจกรรม/โครงการ  และจำนวนกิจกรรม/โครงการส่งเสริมพัฒนานักศึกษามหาวิทยาลัยสงขลานครินทร์  ปีการศึกษา  2549  </t>
  </si>
  <si>
    <t>1</t>
  </si>
  <si>
    <r>
      <t>คณะเทคโนโลยีและการจัดการ</t>
    </r>
    <r>
      <rPr>
        <sz val="14"/>
        <color indexed="10"/>
        <rFont val="AngsanaUPC"/>
        <family val="1"/>
      </rPr>
      <t>*</t>
    </r>
  </si>
  <si>
    <r>
      <t>คณะพาณิชยศาสตร์และการจัดการ</t>
    </r>
    <r>
      <rPr>
        <sz val="14"/>
        <color indexed="10"/>
        <rFont val="AngsanaUPC"/>
        <family val="1"/>
      </rPr>
      <t>*</t>
    </r>
  </si>
  <si>
    <r>
      <t>สรุป            1.  สรุปร้อยละจำนวนนศ.ที่เข้าร่วมกิจกรรมทุกคณะเกิน 100% เนื่องจาก</t>
    </r>
    <r>
      <rPr>
        <b/>
        <sz val="14"/>
        <rFont val="Angsana New"/>
        <family val="1"/>
      </rPr>
      <t>มีการนับซ้ำ</t>
    </r>
    <r>
      <rPr>
        <sz val="14"/>
        <rFont val="Angsana New"/>
        <family val="1"/>
      </rPr>
      <t xml:space="preserve"> </t>
    </r>
  </si>
  <si>
    <r>
      <t xml:space="preserve">                  3.ร้อยละจำนวนกิจกรรม/โครงการด้านต่างๆ </t>
    </r>
    <r>
      <rPr>
        <b/>
        <sz val="14"/>
        <rFont val="Angsana New"/>
        <family val="1"/>
      </rPr>
      <t>(บำเพ็ญ 10%  วิชาการ 38%  ศิลปะ 21%  กีฬา 14%  อื่นๆ 17%)</t>
    </r>
  </si>
  <si>
    <t>ข้อมูล ณ วันที่ 25 ตุลาคม  2550</t>
  </si>
  <si>
    <t xml:space="preserve">                   2.จำนวนกิจกรรม/โครงการ:จำนวนนศ.ทั้งหมด 2,038 : 28,484= 1:0.07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</si>
</sst>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%"/>
    <numFmt numFmtId="200" formatCode="0.0"/>
    <numFmt numFmtId="201" formatCode="_(* #,##0_);_(* \(#,##0\);_(* &quot;-&quot;??_);_(@_)"/>
    <numFmt numFmtId="202" formatCode="_-* #,##0_-;\-* #,##0_-;_-* &quot;-&quot;??_-;_-@_-"/>
    <numFmt numFmtId="203" formatCode="#,##0.0"/>
    <numFmt numFmtId="204" formatCode="&quot;฿&quot;#,##0.00"/>
    <numFmt numFmtId="205" formatCode="0.0000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#,##0.00_ ;\-#,##0.00\ "/>
    <numFmt numFmtId="211" formatCode="#,##0.0_ ;\-#,##0.0\ "/>
    <numFmt numFmtId="212" formatCode="#,##0_ ;\-#,##0\ 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\t&quot;$&quot;#,##0_);\(\t&quot;$&quot;#,##0\)"/>
    <numFmt numFmtId="218" formatCode="\t&quot;$&quot;#,##0_);[Red]\(\t&quot;$&quot;#,##0\)"/>
    <numFmt numFmtId="219" formatCode="\t&quot;$&quot;#,##0.00_);\(\t&quot;$&quot;#,##0.00\)"/>
    <numFmt numFmtId="220" formatCode="\t&quot;$&quot;#,##0.00_);[Red]\(\t&quot;$&quot;#,##0.00\)"/>
    <numFmt numFmtId="221" formatCode="_-* #,##0.000000_-;\-* #,##0.000000_-;_-* &quot;-&quot;??_-;_-@_-"/>
    <numFmt numFmtId="222" formatCode="_-* #,##0.0000000_-;\-* #,##0.0000000_-;_-* &quot;-&quot;??_-;_-@_-"/>
    <numFmt numFmtId="223" formatCode="_-* #,##0.00000000_-;\-* #,##0.00000000_-;_-* &quot;-&quot;??_-;_-@_-"/>
    <numFmt numFmtId="224" formatCode="_-* #,##0.000000000_-;\-* #,##0.000000000_-;_-* &quot;-&quot;??_-;_-@_-"/>
    <numFmt numFmtId="225" formatCode="#,##0.000"/>
    <numFmt numFmtId="226" formatCode="#,##0.0000"/>
    <numFmt numFmtId="227" formatCode="_(* #,##0.0_);_(* \(#,##0.0\);_(* &quot;-&quot;??_);_(@_)"/>
  </numFmts>
  <fonts count="18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AngsanaUPC"/>
      <family val="1"/>
    </font>
    <font>
      <sz val="8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5"/>
      <name val="Arial"/>
      <family val="0"/>
    </font>
    <font>
      <sz val="15"/>
      <name val="Angsana New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u val="single"/>
      <sz val="14"/>
      <name val="Angsana New"/>
      <family val="1"/>
    </font>
    <font>
      <sz val="15"/>
      <name val="AngsanaUPC"/>
      <family val="1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202" fontId="6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202" fontId="1" fillId="0" borderId="14" xfId="22" applyNumberFormat="1" applyFont="1" applyFill="1" applyBorder="1" applyAlignment="1">
      <alignment horizontal="right"/>
    </xf>
    <xf numFmtId="202" fontId="1" fillId="0" borderId="15" xfId="22" applyNumberFormat="1" applyFont="1" applyFill="1" applyBorder="1" applyAlignment="1">
      <alignment horizontal="right"/>
    </xf>
    <xf numFmtId="202" fontId="1" fillId="0" borderId="16" xfId="22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202" fontId="1" fillId="0" borderId="20" xfId="22" applyNumberFormat="1" applyFont="1" applyFill="1" applyBorder="1" applyAlignment="1">
      <alignment horizontal="right"/>
    </xf>
    <xf numFmtId="202" fontId="1" fillId="0" borderId="1" xfId="22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202" fontId="1" fillId="0" borderId="3" xfId="22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202" fontId="2" fillId="0" borderId="4" xfId="22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202" fontId="2" fillId="0" borderId="20" xfId="22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202" fontId="2" fillId="0" borderId="24" xfId="22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202" fontId="2" fillId="0" borderId="27" xfId="22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right"/>
    </xf>
    <xf numFmtId="202" fontId="2" fillId="0" borderId="30" xfId="22" applyNumberFormat="1" applyFont="1" applyFill="1" applyBorder="1" applyAlignment="1">
      <alignment horizontal="right"/>
    </xf>
    <xf numFmtId="1" fontId="2" fillId="0" borderId="28" xfId="0" applyNumberFormat="1" applyFont="1" applyFill="1" applyBorder="1" applyAlignment="1">
      <alignment horizontal="right"/>
    </xf>
    <xf numFmtId="1" fontId="2" fillId="0" borderId="3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202" fontId="2" fillId="0" borderId="34" xfId="22" applyNumberFormat="1" applyFont="1" applyFill="1" applyBorder="1" applyAlignment="1">
      <alignment horizontal="right"/>
    </xf>
    <xf numFmtId="1" fontId="2" fillId="0" borderId="34" xfId="0" applyNumberFormat="1" applyFont="1" applyFill="1" applyBorder="1" applyAlignment="1">
      <alignment horizontal="right"/>
    </xf>
    <xf numFmtId="202" fontId="2" fillId="0" borderId="2" xfId="22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202" fontId="1" fillId="0" borderId="18" xfId="2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2" fillId="0" borderId="8" xfId="0" applyNumberFormat="1" applyFont="1" applyFill="1" applyBorder="1" applyAlignment="1">
      <alignment horizontal="right"/>
    </xf>
    <xf numFmtId="202" fontId="2" fillId="0" borderId="5" xfId="22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202" fontId="1" fillId="0" borderId="40" xfId="22" applyNumberFormat="1" applyFont="1" applyFill="1" applyBorder="1" applyAlignment="1">
      <alignment horizontal="right"/>
    </xf>
    <xf numFmtId="49" fontId="1" fillId="0" borderId="41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202" fontId="2" fillId="0" borderId="40" xfId="22" applyNumberFormat="1" applyFont="1" applyFill="1" applyBorder="1" applyAlignment="1">
      <alignment horizontal="right"/>
    </xf>
    <xf numFmtId="49" fontId="2" fillId="0" borderId="41" xfId="0" applyNumberFormat="1" applyFont="1" applyFill="1" applyBorder="1" applyAlignment="1">
      <alignment horizontal="right"/>
    </xf>
    <xf numFmtId="202" fontId="2" fillId="0" borderId="18" xfId="22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202" fontId="2" fillId="0" borderId="3" xfId="2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44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202" fontId="1" fillId="0" borderId="45" xfId="15" applyNumberFormat="1" applyFont="1" applyFill="1" applyBorder="1" applyAlignment="1">
      <alignment horizontal="right"/>
    </xf>
    <xf numFmtId="202" fontId="1" fillId="0" borderId="18" xfId="15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202" fontId="1" fillId="0" borderId="20" xfId="15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02" fontId="2" fillId="0" borderId="45" xfId="15" applyNumberFormat="1" applyFont="1" applyFill="1" applyBorder="1" applyAlignment="1">
      <alignment horizontal="right"/>
    </xf>
    <xf numFmtId="202" fontId="2" fillId="0" borderId="22" xfId="15" applyNumberFormat="1" applyFont="1" applyFill="1" applyBorder="1" applyAlignment="1">
      <alignment horizontal="right"/>
    </xf>
    <xf numFmtId="202" fontId="2" fillId="0" borderId="5" xfId="15" applyNumberFormat="1" applyFont="1" applyFill="1" applyBorder="1" applyAlignment="1">
      <alignment horizontal="right"/>
    </xf>
    <xf numFmtId="202" fontId="2" fillId="0" borderId="27" xfId="15" applyNumberFormat="1" applyFont="1" applyFill="1" applyBorder="1" applyAlignment="1">
      <alignment horizontal="right"/>
    </xf>
    <xf numFmtId="202" fontId="2" fillId="0" borderId="47" xfId="15" applyNumberFormat="1" applyFont="1" applyFill="1" applyBorder="1" applyAlignment="1">
      <alignment horizontal="right"/>
    </xf>
    <xf numFmtId="202" fontId="2" fillId="0" borderId="48" xfId="15" applyNumberFormat="1" applyFont="1" applyFill="1" applyBorder="1" applyAlignment="1">
      <alignment horizontal="right"/>
    </xf>
    <xf numFmtId="202" fontId="2" fillId="0" borderId="49" xfId="22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right"/>
    </xf>
    <xf numFmtId="3" fontId="1" fillId="0" borderId="5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202" fontId="1" fillId="0" borderId="5" xfId="22" applyNumberFormat="1" applyFont="1" applyFill="1" applyBorder="1" applyAlignment="1">
      <alignment horizontal="right"/>
    </xf>
    <xf numFmtId="202" fontId="1" fillId="0" borderId="50" xfId="22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202" fontId="2" fillId="0" borderId="45" xfId="22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202" fontId="2" fillId="0" borderId="22" xfId="22" applyNumberFormat="1" applyFont="1" applyFill="1" applyBorder="1" applyAlignment="1">
      <alignment horizontal="right"/>
    </xf>
    <xf numFmtId="202" fontId="2" fillId="0" borderId="52" xfId="22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31" xfId="0" applyFont="1" applyFill="1" applyBorder="1" applyAlignment="1">
      <alignment horizontal="right" vertical="top"/>
    </xf>
    <xf numFmtId="0" fontId="2" fillId="0" borderId="38" xfId="0" applyFont="1" applyFill="1" applyBorder="1" applyAlignment="1">
      <alignment horizontal="right" vertical="top"/>
    </xf>
    <xf numFmtId="3" fontId="2" fillId="0" borderId="32" xfId="0" applyNumberFormat="1" applyFont="1" applyFill="1" applyBorder="1" applyAlignment="1">
      <alignment horizontal="right" vertical="top"/>
    </xf>
    <xf numFmtId="0" fontId="1" fillId="0" borderId="1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0" fontId="1" fillId="0" borderId="42" xfId="0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202" fontId="2" fillId="0" borderId="26" xfId="22" applyNumberFormat="1" applyFont="1" applyFill="1" applyBorder="1" applyAlignment="1">
      <alignment horizontal="right"/>
    </xf>
    <xf numFmtId="202" fontId="2" fillId="0" borderId="51" xfId="22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202" fontId="1" fillId="0" borderId="41" xfId="22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202" fontId="2" fillId="0" borderId="48" xfId="22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2" fillId="0" borderId="53" xfId="0" applyFont="1" applyFill="1" applyBorder="1" applyAlignment="1">
      <alignment/>
    </xf>
    <xf numFmtId="0" fontId="2" fillId="0" borderId="55" xfId="0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202" fontId="1" fillId="0" borderId="49" xfId="22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58" xfId="0" applyNumberFormat="1" applyFont="1" applyFill="1" applyBorder="1" applyAlignment="1">
      <alignment horizontal="right"/>
    </xf>
    <xf numFmtId="202" fontId="2" fillId="0" borderId="0" xfId="22" applyNumberFormat="1" applyFont="1" applyFill="1" applyBorder="1" applyAlignment="1">
      <alignment horizontal="right"/>
    </xf>
    <xf numFmtId="202" fontId="1" fillId="0" borderId="0" xfId="22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02" fontId="3" fillId="0" borderId="0" xfId="22" applyNumberFormat="1" applyFont="1" applyFill="1" applyAlignment="1">
      <alignment horizontal="center"/>
    </xf>
    <xf numFmtId="194" fontId="9" fillId="0" borderId="0" xfId="15" applyFont="1" applyFill="1" applyAlignment="1">
      <alignment/>
    </xf>
    <xf numFmtId="194" fontId="9" fillId="0" borderId="0" xfId="15" applyFont="1" applyFill="1" applyBorder="1" applyAlignment="1">
      <alignment/>
    </xf>
    <xf numFmtId="210" fontId="9" fillId="0" borderId="0" xfId="15" applyNumberFormat="1" applyFont="1" applyFill="1" applyAlignment="1">
      <alignment/>
    </xf>
    <xf numFmtId="212" fontId="9" fillId="0" borderId="0" xfId="15" applyNumberFormat="1" applyFont="1" applyFill="1" applyAlignment="1">
      <alignment/>
    </xf>
    <xf numFmtId="2" fontId="9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4" fontId="10" fillId="0" borderId="0" xfId="15" applyFont="1" applyFill="1" applyAlignment="1">
      <alignment horizontal="center"/>
    </xf>
    <xf numFmtId="0" fontId="2" fillId="0" borderId="53" xfId="0" applyFont="1" applyFill="1" applyBorder="1" applyAlignment="1">
      <alignment horizontal="left"/>
    </xf>
    <xf numFmtId="3" fontId="6" fillId="0" borderId="0" xfId="15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top" wrapText="1"/>
    </xf>
    <xf numFmtId="3" fontId="1" fillId="0" borderId="15" xfId="22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1" fillId="0" borderId="19" xfId="22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59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 vertical="top"/>
    </xf>
    <xf numFmtId="3" fontId="1" fillId="0" borderId="11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20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94" fontId="9" fillId="0" borderId="0" xfId="15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1" fontId="10" fillId="0" borderId="0" xfId="15" applyNumberFormat="1" applyFont="1" applyFill="1" applyAlignment="1">
      <alignment/>
    </xf>
    <xf numFmtId="194" fontId="10" fillId="0" borderId="0" xfId="15" applyFont="1" applyFill="1" applyAlignment="1">
      <alignment/>
    </xf>
    <xf numFmtId="2" fontId="10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60" xfId="0" applyNumberFormat="1" applyFont="1" applyFill="1" applyBorder="1" applyAlignment="1">
      <alignment horizontal="right"/>
    </xf>
    <xf numFmtId="194" fontId="9" fillId="0" borderId="0" xfId="15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13" fillId="0" borderId="24" xfId="0" applyFont="1" applyFill="1" applyBorder="1" applyAlignment="1">
      <alignment horizontal="left"/>
    </xf>
    <xf numFmtId="3" fontId="13" fillId="0" borderId="24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49" fontId="13" fillId="0" borderId="26" xfId="0" applyNumberFormat="1" applyFont="1" applyFill="1" applyBorder="1" applyAlignment="1">
      <alignment horizontal="right"/>
    </xf>
    <xf numFmtId="3" fontId="13" fillId="0" borderId="27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202" fontId="13" fillId="0" borderId="52" xfId="22" applyNumberFormat="1" applyFont="1" applyFill="1" applyBorder="1" applyAlignment="1">
      <alignment horizontal="right"/>
    </xf>
    <xf numFmtId="202" fontId="13" fillId="0" borderId="27" xfId="22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202" fontId="13" fillId="0" borderId="24" xfId="22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/>
    </xf>
    <xf numFmtId="3" fontId="14" fillId="0" borderId="3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3" fontId="14" fillId="0" borderId="43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right"/>
    </xf>
    <xf numFmtId="3" fontId="14" fillId="0" borderId="40" xfId="0" applyNumberFormat="1" applyFont="1" applyFill="1" applyBorder="1" applyAlignment="1">
      <alignment horizontal="right"/>
    </xf>
    <xf numFmtId="202" fontId="14" fillId="0" borderId="40" xfId="22" applyNumberFormat="1" applyFont="1" applyFill="1" applyBorder="1" applyAlignment="1">
      <alignment horizontal="right"/>
    </xf>
    <xf numFmtId="49" fontId="14" fillId="0" borderId="41" xfId="0" applyNumberFormat="1" applyFont="1" applyFill="1" applyBorder="1" applyAlignment="1">
      <alignment horizontal="right"/>
    </xf>
    <xf numFmtId="202" fontId="14" fillId="0" borderId="18" xfId="22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1" fontId="14" fillId="0" borderId="18" xfId="0" applyNumberFormat="1" applyFont="1" applyFill="1" applyBorder="1" applyAlignment="1">
      <alignment horizontal="right"/>
    </xf>
    <xf numFmtId="202" fontId="14" fillId="0" borderId="3" xfId="22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/>
    </xf>
    <xf numFmtId="3" fontId="13" fillId="0" borderId="3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 horizontal="right"/>
    </xf>
    <xf numFmtId="202" fontId="13" fillId="0" borderId="40" xfId="22" applyNumberFormat="1" applyFont="1" applyFill="1" applyBorder="1" applyAlignment="1">
      <alignment horizontal="right"/>
    </xf>
    <xf numFmtId="49" fontId="13" fillId="0" borderId="41" xfId="0" applyNumberFormat="1" applyFont="1" applyFill="1" applyBorder="1" applyAlignment="1">
      <alignment horizontal="right"/>
    </xf>
    <xf numFmtId="202" fontId="13" fillId="0" borderId="18" xfId="22" applyNumberFormat="1" applyFont="1" applyFill="1" applyBorder="1" applyAlignment="1">
      <alignment horizontal="right"/>
    </xf>
    <xf numFmtId="0" fontId="13" fillId="0" borderId="42" xfId="0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1" fontId="13" fillId="0" borderId="18" xfId="0" applyNumberFormat="1" applyFont="1" applyFill="1" applyBorder="1" applyAlignment="1">
      <alignment horizontal="right"/>
    </xf>
    <xf numFmtId="202" fontId="13" fillId="0" borderId="2" xfId="22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94" fontId="15" fillId="0" borderId="0" xfId="15" applyFont="1" applyAlignment="1">
      <alignment horizontal="left"/>
    </xf>
    <xf numFmtId="0" fontId="9" fillId="0" borderId="0" xfId="0" applyFont="1" applyAlignment="1">
      <alignment horizontal="left"/>
    </xf>
    <xf numFmtId="194" fontId="9" fillId="0" borderId="0" xfId="15" applyFont="1" applyAlignment="1">
      <alignment horizontal="left"/>
    </xf>
    <xf numFmtId="0" fontId="0" fillId="0" borderId="0" xfId="0" applyAlignment="1">
      <alignment/>
    </xf>
    <xf numFmtId="43" fontId="9" fillId="0" borderId="0" xfId="0" applyNumberFormat="1" applyFont="1" applyAlignment="1">
      <alignment/>
    </xf>
    <xf numFmtId="194" fontId="16" fillId="0" borderId="0" xfId="15" applyFont="1" applyAlignment="1">
      <alignment/>
    </xf>
    <xf numFmtId="202" fontId="2" fillId="0" borderId="61" xfId="22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202" fontId="2" fillId="0" borderId="63" xfId="22" applyNumberFormat="1" applyFont="1" applyFill="1" applyBorder="1" applyAlignment="1">
      <alignment horizontal="right"/>
    </xf>
    <xf numFmtId="202" fontId="1" fillId="0" borderId="34" xfId="22" applyNumberFormat="1" applyFont="1" applyFill="1" applyBorder="1" applyAlignment="1">
      <alignment horizontal="right"/>
    </xf>
    <xf numFmtId="202" fontId="1" fillId="0" borderId="54" xfId="22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94" fontId="11" fillId="0" borderId="0" xfId="15" applyFont="1" applyAlignment="1">
      <alignment/>
    </xf>
    <xf numFmtId="4" fontId="3" fillId="0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2" fillId="0" borderId="53" xfId="0" applyFont="1" applyFill="1" applyBorder="1" applyAlignment="1">
      <alignment horizontal="right"/>
    </xf>
    <xf numFmtId="202" fontId="1" fillId="0" borderId="53" xfId="22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1" fontId="2" fillId="0" borderId="56" xfId="0" applyNumberFormat="1" applyFont="1" applyFill="1" applyBorder="1" applyAlignment="1">
      <alignment horizontal="right"/>
    </xf>
    <xf numFmtId="202" fontId="2" fillId="0" borderId="53" xfId="22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202" fontId="2" fillId="0" borderId="47" xfId="22" applyNumberFormat="1" applyFont="1" applyFill="1" applyBorder="1" applyAlignment="1">
      <alignment horizontal="right"/>
    </xf>
    <xf numFmtId="202" fontId="2" fillId="0" borderId="65" xfId="22" applyNumberFormat="1" applyFont="1" applyFill="1" applyBorder="1" applyAlignment="1">
      <alignment horizontal="right"/>
    </xf>
    <xf numFmtId="49" fontId="2" fillId="0" borderId="57" xfId="0" applyNumberFormat="1" applyFont="1" applyFill="1" applyBorder="1" applyAlignment="1">
      <alignment horizontal="right"/>
    </xf>
    <xf numFmtId="202" fontId="2" fillId="0" borderId="66" xfId="22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202" fontId="2" fillId="0" borderId="14" xfId="22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 horizontal="right"/>
    </xf>
    <xf numFmtId="201" fontId="2" fillId="0" borderId="60" xfId="15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202" fontId="1" fillId="0" borderId="42" xfId="22" applyNumberFormat="1" applyFont="1" applyFill="1" applyBorder="1" applyAlignment="1">
      <alignment horizontal="center"/>
    </xf>
    <xf numFmtId="202" fontId="1" fillId="0" borderId="43" xfId="22" applyNumberFormat="1" applyFont="1" applyFill="1" applyBorder="1" applyAlignment="1">
      <alignment horizontal="center"/>
    </xf>
    <xf numFmtId="202" fontId="1" fillId="0" borderId="40" xfId="22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94" fontId="9" fillId="0" borderId="0" xfId="15" applyFont="1" applyFill="1" applyAlignment="1">
      <alignment horizontal="left"/>
    </xf>
    <xf numFmtId="202" fontId="6" fillId="0" borderId="0" xfId="15" applyNumberFormat="1" applyFont="1" applyFill="1" applyBorder="1" applyAlignment="1">
      <alignment horizontal="center" vertical="center"/>
    </xf>
    <xf numFmtId="202" fontId="1" fillId="0" borderId="69" xfId="15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เครื่องหมายจุลภาค_มาตรฐาน 2(1พค49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workbookViewId="0" topLeftCell="A43">
      <selection activeCell="J59" sqref="J59"/>
    </sheetView>
  </sheetViews>
  <sheetFormatPr defaultColWidth="9.140625" defaultRowHeight="21.75"/>
  <cols>
    <col min="1" max="1" width="31.140625" style="185" customWidth="1"/>
    <col min="2" max="2" width="8.00390625" style="186" customWidth="1"/>
    <col min="3" max="3" width="0.2890625" style="186" hidden="1" customWidth="1"/>
    <col min="4" max="4" width="6.8515625" style="186" customWidth="1"/>
    <col min="5" max="5" width="10.28125" style="202" customWidth="1"/>
    <col min="6" max="6" width="3.00390625" style="186" customWidth="1"/>
    <col min="7" max="7" width="6.7109375" style="186" customWidth="1"/>
    <col min="8" max="8" width="7.00390625" style="186" customWidth="1"/>
    <col min="9" max="9" width="10.28125" style="202" customWidth="1"/>
    <col min="10" max="10" width="3.57421875" style="186" customWidth="1"/>
    <col min="11" max="11" width="4.57421875" style="187" customWidth="1"/>
    <col min="12" max="12" width="6.8515625" style="186" customWidth="1"/>
    <col min="13" max="13" width="10.28125" style="202" customWidth="1"/>
    <col min="14" max="14" width="3.28125" style="186" customWidth="1"/>
    <col min="15" max="15" width="5.8515625" style="187" customWidth="1"/>
    <col min="16" max="16" width="7.140625" style="186" customWidth="1"/>
    <col min="17" max="17" width="10.28125" style="202" customWidth="1"/>
    <col min="18" max="18" width="3.421875" style="186" customWidth="1"/>
    <col min="19" max="19" width="6.28125" style="187" customWidth="1"/>
    <col min="20" max="20" width="8.28125" style="186" customWidth="1"/>
    <col min="21" max="21" width="10.28125" style="202" customWidth="1"/>
    <col min="22" max="22" width="3.421875" style="186" customWidth="1"/>
    <col min="23" max="23" width="4.7109375" style="187" customWidth="1"/>
    <col min="24" max="24" width="7.8515625" style="186" customWidth="1"/>
    <col min="25" max="25" width="10.28125" style="202" customWidth="1"/>
    <col min="26" max="26" width="3.00390625" style="186" customWidth="1"/>
    <col min="27" max="27" width="5.140625" style="186" customWidth="1"/>
    <col min="28" max="28" width="11.7109375" style="186" customWidth="1"/>
    <col min="29" max="16384" width="9.140625" style="185" customWidth="1"/>
  </cols>
  <sheetData>
    <row r="1" spans="1:28" s="28" customFormat="1" ht="22.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27"/>
    </row>
    <row r="2" spans="1:28" s="28" customFormat="1" ht="20.25" customHeight="1">
      <c r="A2" s="26"/>
      <c r="B2" s="26"/>
      <c r="C2" s="26"/>
      <c r="D2" s="26"/>
      <c r="E2" s="197"/>
      <c r="F2" s="26"/>
      <c r="G2" s="26"/>
      <c r="H2" s="26"/>
      <c r="I2" s="197"/>
      <c r="J2" s="26"/>
      <c r="K2" s="26"/>
      <c r="L2" s="26"/>
      <c r="M2" s="197"/>
      <c r="N2" s="26"/>
      <c r="O2" s="26"/>
      <c r="P2" s="26"/>
      <c r="Q2" s="197"/>
      <c r="R2" s="26"/>
      <c r="S2" s="26"/>
      <c r="T2" s="26"/>
      <c r="U2" s="197"/>
      <c r="V2" s="26"/>
      <c r="W2" s="26"/>
      <c r="X2" s="327" t="s">
        <v>67</v>
      </c>
      <c r="Y2" s="327"/>
      <c r="Z2" s="327"/>
      <c r="AA2" s="327"/>
      <c r="AB2" s="26"/>
    </row>
    <row r="3" spans="1:32" s="2" customFormat="1" ht="20.25" customHeight="1">
      <c r="A3" s="316" t="s">
        <v>21</v>
      </c>
      <c r="B3" s="318" t="s">
        <v>22</v>
      </c>
      <c r="C3" s="320"/>
      <c r="D3" s="322" t="s">
        <v>14</v>
      </c>
      <c r="E3" s="323"/>
      <c r="F3" s="323"/>
      <c r="G3" s="324"/>
      <c r="H3" s="311" t="s">
        <v>15</v>
      </c>
      <c r="I3" s="312"/>
      <c r="J3" s="312"/>
      <c r="K3" s="313"/>
      <c r="L3" s="311" t="s">
        <v>16</v>
      </c>
      <c r="M3" s="312"/>
      <c r="N3" s="312"/>
      <c r="O3" s="313"/>
      <c r="P3" s="311" t="s">
        <v>17</v>
      </c>
      <c r="Q3" s="312"/>
      <c r="R3" s="312"/>
      <c r="S3" s="313"/>
      <c r="T3" s="311" t="s">
        <v>18</v>
      </c>
      <c r="U3" s="312"/>
      <c r="V3" s="312"/>
      <c r="W3" s="313"/>
      <c r="X3" s="322" t="s">
        <v>5</v>
      </c>
      <c r="Y3" s="323"/>
      <c r="Z3" s="323"/>
      <c r="AA3" s="324"/>
      <c r="AB3" s="318" t="s">
        <v>42</v>
      </c>
      <c r="AC3" s="29"/>
      <c r="AD3" s="29"/>
      <c r="AE3" s="29"/>
      <c r="AF3" s="1"/>
    </row>
    <row r="4" spans="1:28" s="2" customFormat="1" ht="63" customHeight="1">
      <c r="A4" s="317"/>
      <c r="B4" s="319"/>
      <c r="C4" s="321"/>
      <c r="D4" s="3" t="s">
        <v>19</v>
      </c>
      <c r="E4" s="198" t="s">
        <v>40</v>
      </c>
      <c r="F4" s="314" t="s">
        <v>43</v>
      </c>
      <c r="G4" s="315"/>
      <c r="H4" s="3" t="s">
        <v>19</v>
      </c>
      <c r="I4" s="198" t="s">
        <v>40</v>
      </c>
      <c r="J4" s="314" t="s">
        <v>43</v>
      </c>
      <c r="K4" s="315"/>
      <c r="L4" s="3" t="s">
        <v>19</v>
      </c>
      <c r="M4" s="198" t="s">
        <v>40</v>
      </c>
      <c r="N4" s="314" t="s">
        <v>43</v>
      </c>
      <c r="O4" s="315"/>
      <c r="P4" s="3" t="s">
        <v>19</v>
      </c>
      <c r="Q4" s="198" t="s">
        <v>40</v>
      </c>
      <c r="R4" s="314" t="s">
        <v>43</v>
      </c>
      <c r="S4" s="315"/>
      <c r="T4" s="3" t="s">
        <v>19</v>
      </c>
      <c r="U4" s="198" t="s">
        <v>40</v>
      </c>
      <c r="V4" s="314" t="s">
        <v>43</v>
      </c>
      <c r="W4" s="315"/>
      <c r="X4" s="3" t="s">
        <v>19</v>
      </c>
      <c r="Y4" s="198" t="s">
        <v>40</v>
      </c>
      <c r="Z4" s="314" t="s">
        <v>43</v>
      </c>
      <c r="AA4" s="315"/>
      <c r="AB4" s="328"/>
    </row>
    <row r="5" spans="1:33" s="42" customFormat="1" ht="18.75" customHeight="1">
      <c r="A5" s="30" t="s">
        <v>0</v>
      </c>
      <c r="B5" s="31">
        <f>SUM(B6:B10)</f>
        <v>2811</v>
      </c>
      <c r="C5" s="32"/>
      <c r="D5" s="33">
        <f>SUM(D6:D10)</f>
        <v>26</v>
      </c>
      <c r="E5" s="199">
        <f>SUM(E6:E10)</f>
        <v>2267</v>
      </c>
      <c r="F5" s="34" t="s">
        <v>20</v>
      </c>
      <c r="G5" s="35">
        <f aca="true" t="shared" si="0" ref="G5:G15">E5/D5</f>
        <v>87.1923076923077</v>
      </c>
      <c r="H5" s="36">
        <f>SUM(H6:H10)</f>
        <v>72</v>
      </c>
      <c r="I5" s="23">
        <f>SUM(I6:I10)</f>
        <v>6228</v>
      </c>
      <c r="J5" s="34" t="s">
        <v>20</v>
      </c>
      <c r="K5" s="37">
        <f aca="true" t="shared" si="1" ref="K5:K13">I5/H5</f>
        <v>86.5</v>
      </c>
      <c r="L5" s="33">
        <f>SUM(L6:L10)</f>
        <v>38</v>
      </c>
      <c r="M5" s="199">
        <f>SUM(M6:M10)</f>
        <v>6390</v>
      </c>
      <c r="N5" s="34" t="s">
        <v>20</v>
      </c>
      <c r="O5" s="37">
        <f aca="true" t="shared" si="2" ref="O5:O13">M5/L5</f>
        <v>168.1578947368421</v>
      </c>
      <c r="P5" s="32">
        <f>SUM(P6:P10)</f>
        <v>25</v>
      </c>
      <c r="Q5" s="203">
        <f>SUM(Q6:Q10)</f>
        <v>3942</v>
      </c>
      <c r="R5" s="34" t="s">
        <v>20</v>
      </c>
      <c r="S5" s="37">
        <f aca="true" t="shared" si="3" ref="S5:S13">Q5/P5</f>
        <v>157.68</v>
      </c>
      <c r="T5" s="33">
        <f>SUM(T6:T10)</f>
        <v>42</v>
      </c>
      <c r="U5" s="199">
        <f>SUM(U6:U10)</f>
        <v>7549</v>
      </c>
      <c r="V5" s="34" t="s">
        <v>20</v>
      </c>
      <c r="W5" s="37">
        <f aca="true" t="shared" si="4" ref="W5:W13">U5/T5</f>
        <v>179.73809523809524</v>
      </c>
      <c r="X5" s="38">
        <f>SUM(X6:X10)</f>
        <v>203</v>
      </c>
      <c r="Y5" s="207">
        <f>Y6+Y7+Y8+Y9</f>
        <v>24462</v>
      </c>
      <c r="Z5" s="39" t="s">
        <v>20</v>
      </c>
      <c r="AA5" s="40">
        <f aca="true" t="shared" si="5" ref="AA5:AA10">Y5/X5</f>
        <v>120.50246305418719</v>
      </c>
      <c r="AB5" s="41">
        <f>Y5*100/B5</f>
        <v>870.2241195304163</v>
      </c>
      <c r="AC5" s="6"/>
      <c r="AD5" s="6"/>
      <c r="AE5" s="6"/>
      <c r="AF5" s="6"/>
      <c r="AG5" s="6"/>
    </row>
    <row r="6" spans="1:33" s="54" customFormat="1" ht="18.75" customHeight="1">
      <c r="A6" s="43" t="s">
        <v>1</v>
      </c>
      <c r="B6" s="44">
        <v>294</v>
      </c>
      <c r="C6" s="45"/>
      <c r="D6" s="15">
        <v>3</v>
      </c>
      <c r="E6" s="17">
        <v>75</v>
      </c>
      <c r="F6" s="46" t="s">
        <v>20</v>
      </c>
      <c r="G6" s="47">
        <f t="shared" si="0"/>
        <v>25</v>
      </c>
      <c r="H6" s="48">
        <v>13</v>
      </c>
      <c r="I6" s="49">
        <v>702</v>
      </c>
      <c r="J6" s="46" t="s">
        <v>20</v>
      </c>
      <c r="K6" s="50">
        <f t="shared" si="1"/>
        <v>54</v>
      </c>
      <c r="L6" s="48">
        <v>16</v>
      </c>
      <c r="M6" s="17">
        <v>1664</v>
      </c>
      <c r="N6" s="46" t="s">
        <v>20</v>
      </c>
      <c r="O6" s="50">
        <f t="shared" si="2"/>
        <v>104</v>
      </c>
      <c r="P6" s="51">
        <v>3</v>
      </c>
      <c r="Q6" s="16">
        <v>425</v>
      </c>
      <c r="R6" s="46" t="s">
        <v>20</v>
      </c>
      <c r="S6" s="50">
        <f t="shared" si="3"/>
        <v>141.66666666666666</v>
      </c>
      <c r="T6" s="48">
        <v>2</v>
      </c>
      <c r="U6" s="17">
        <v>200</v>
      </c>
      <c r="V6" s="46" t="s">
        <v>20</v>
      </c>
      <c r="W6" s="50">
        <f t="shared" si="4"/>
        <v>100</v>
      </c>
      <c r="X6" s="65">
        <f aca="true" t="shared" si="6" ref="X6:Y10">T6+P6+L6+H6+D6</f>
        <v>37</v>
      </c>
      <c r="Y6" s="58">
        <v>3066</v>
      </c>
      <c r="Z6" s="46" t="s">
        <v>20</v>
      </c>
      <c r="AA6" s="52">
        <f t="shared" si="5"/>
        <v>82.86486486486487</v>
      </c>
      <c r="AB6" s="45">
        <f aca="true" t="shared" si="7" ref="AB6:AB52">Y6*100/B6</f>
        <v>1042.857142857143</v>
      </c>
      <c r="AC6" s="53"/>
      <c r="AD6" s="53"/>
      <c r="AE6" s="53"/>
      <c r="AF6" s="53"/>
      <c r="AG6" s="53"/>
    </row>
    <row r="7" spans="1:33" s="67" customFormat="1" ht="18.75" customHeight="1">
      <c r="A7" s="55" t="s">
        <v>2</v>
      </c>
      <c r="B7" s="56">
        <v>630</v>
      </c>
      <c r="C7" s="57"/>
      <c r="D7" s="25">
        <v>4</v>
      </c>
      <c r="E7" s="58">
        <v>242</v>
      </c>
      <c r="F7" s="59" t="s">
        <v>20</v>
      </c>
      <c r="G7" s="60">
        <f t="shared" si="0"/>
        <v>60.5</v>
      </c>
      <c r="H7" s="61">
        <v>15</v>
      </c>
      <c r="I7" s="58">
        <v>1444</v>
      </c>
      <c r="J7" s="59" t="s">
        <v>20</v>
      </c>
      <c r="K7" s="63">
        <f t="shared" si="1"/>
        <v>96.26666666666667</v>
      </c>
      <c r="L7" s="61">
        <v>9</v>
      </c>
      <c r="M7" s="58">
        <v>2265</v>
      </c>
      <c r="N7" s="59" t="s">
        <v>20</v>
      </c>
      <c r="O7" s="63">
        <f t="shared" si="2"/>
        <v>251.66666666666666</v>
      </c>
      <c r="P7" s="64">
        <v>3</v>
      </c>
      <c r="Q7" s="21">
        <v>751</v>
      </c>
      <c r="R7" s="59" t="s">
        <v>20</v>
      </c>
      <c r="S7" s="63">
        <f t="shared" si="3"/>
        <v>250.33333333333334</v>
      </c>
      <c r="T7" s="61">
        <v>2</v>
      </c>
      <c r="U7" s="58">
        <v>232</v>
      </c>
      <c r="V7" s="59" t="s">
        <v>20</v>
      </c>
      <c r="W7" s="63">
        <f t="shared" si="4"/>
        <v>116</v>
      </c>
      <c r="X7" s="65">
        <f t="shared" si="6"/>
        <v>33</v>
      </c>
      <c r="Y7" s="58">
        <f t="shared" si="6"/>
        <v>4934</v>
      </c>
      <c r="Z7" s="59" t="s">
        <v>20</v>
      </c>
      <c r="AA7" s="66">
        <f t="shared" si="5"/>
        <v>149.5151515151515</v>
      </c>
      <c r="AB7" s="57">
        <f t="shared" si="7"/>
        <v>783.1746031746031</v>
      </c>
      <c r="AC7" s="53"/>
      <c r="AD7" s="53"/>
      <c r="AE7" s="53"/>
      <c r="AF7" s="53"/>
      <c r="AG7" s="53"/>
    </row>
    <row r="8" spans="1:33" s="67" customFormat="1" ht="18.75" customHeight="1">
      <c r="A8" s="55" t="s">
        <v>3</v>
      </c>
      <c r="B8" s="57">
        <v>997</v>
      </c>
      <c r="C8" s="57"/>
      <c r="D8" s="25">
        <v>11</v>
      </c>
      <c r="E8" s="58">
        <v>1009</v>
      </c>
      <c r="F8" s="59" t="s">
        <v>20</v>
      </c>
      <c r="G8" s="60">
        <f t="shared" si="0"/>
        <v>91.72727272727273</v>
      </c>
      <c r="H8" s="61">
        <v>15</v>
      </c>
      <c r="I8" s="58">
        <v>1737</v>
      </c>
      <c r="J8" s="59" t="s">
        <v>20</v>
      </c>
      <c r="K8" s="63">
        <f t="shared" si="1"/>
        <v>115.8</v>
      </c>
      <c r="L8" s="61">
        <v>4</v>
      </c>
      <c r="M8" s="58">
        <v>1025</v>
      </c>
      <c r="N8" s="59" t="s">
        <v>20</v>
      </c>
      <c r="O8" s="63">
        <f t="shared" si="2"/>
        <v>256.25</v>
      </c>
      <c r="P8" s="64">
        <v>11</v>
      </c>
      <c r="Q8" s="21">
        <v>1620</v>
      </c>
      <c r="R8" s="59" t="s">
        <v>20</v>
      </c>
      <c r="S8" s="63">
        <f t="shared" si="3"/>
        <v>147.27272727272728</v>
      </c>
      <c r="T8" s="61">
        <v>14</v>
      </c>
      <c r="U8" s="58">
        <v>3957</v>
      </c>
      <c r="V8" s="59" t="s">
        <v>20</v>
      </c>
      <c r="W8" s="63">
        <f t="shared" si="4"/>
        <v>282.64285714285717</v>
      </c>
      <c r="X8" s="65">
        <f>D8+H8+P8+L8+T8</f>
        <v>55</v>
      </c>
      <c r="Y8" s="58">
        <v>9348</v>
      </c>
      <c r="Z8" s="59" t="s">
        <v>20</v>
      </c>
      <c r="AA8" s="66">
        <v>176</v>
      </c>
      <c r="AB8" s="57">
        <f t="shared" si="7"/>
        <v>937.6128385155466</v>
      </c>
      <c r="AC8" s="53"/>
      <c r="AD8" s="53"/>
      <c r="AE8" s="53"/>
      <c r="AF8" s="53"/>
      <c r="AG8" s="53"/>
    </row>
    <row r="9" spans="1:33" s="67" customFormat="1" ht="18.75" customHeight="1">
      <c r="A9" s="55" t="s">
        <v>4</v>
      </c>
      <c r="B9" s="56">
        <v>781</v>
      </c>
      <c r="C9" s="57"/>
      <c r="D9" s="25">
        <v>6</v>
      </c>
      <c r="E9" s="58">
        <v>865</v>
      </c>
      <c r="F9" s="59" t="s">
        <v>20</v>
      </c>
      <c r="G9" s="47">
        <f t="shared" si="0"/>
        <v>144.16666666666666</v>
      </c>
      <c r="H9" s="68">
        <v>15</v>
      </c>
      <c r="I9" s="58">
        <v>1586</v>
      </c>
      <c r="J9" s="59" t="s">
        <v>20</v>
      </c>
      <c r="K9" s="69">
        <f t="shared" si="1"/>
        <v>105.73333333333333</v>
      </c>
      <c r="L9" s="68">
        <v>2</v>
      </c>
      <c r="M9" s="58">
        <v>1074</v>
      </c>
      <c r="N9" s="59" t="s">
        <v>20</v>
      </c>
      <c r="O9" s="69">
        <f t="shared" si="2"/>
        <v>537</v>
      </c>
      <c r="P9" s="70">
        <v>5</v>
      </c>
      <c r="Q9" s="21">
        <v>969</v>
      </c>
      <c r="R9" s="59" t="s">
        <v>20</v>
      </c>
      <c r="S9" s="69">
        <f t="shared" si="3"/>
        <v>193.8</v>
      </c>
      <c r="T9" s="68">
        <v>17</v>
      </c>
      <c r="U9" s="58">
        <v>2620</v>
      </c>
      <c r="V9" s="59" t="s">
        <v>20</v>
      </c>
      <c r="W9" s="69">
        <f t="shared" si="4"/>
        <v>154.11764705882354</v>
      </c>
      <c r="X9" s="65">
        <f t="shared" si="6"/>
        <v>45</v>
      </c>
      <c r="Y9" s="58">
        <f t="shared" si="6"/>
        <v>7114</v>
      </c>
      <c r="Z9" s="59" t="s">
        <v>20</v>
      </c>
      <c r="AA9" s="71">
        <f t="shared" si="5"/>
        <v>158.0888888888889</v>
      </c>
      <c r="AB9" s="57">
        <f t="shared" si="7"/>
        <v>910.8834827144686</v>
      </c>
      <c r="AC9" s="53"/>
      <c r="AD9" s="53"/>
      <c r="AE9" s="53"/>
      <c r="AF9" s="53"/>
      <c r="AG9" s="53"/>
    </row>
    <row r="10" spans="1:33" s="81" customFormat="1" ht="18.75" customHeight="1">
      <c r="A10" s="72" t="s">
        <v>35</v>
      </c>
      <c r="B10" s="286">
        <v>109</v>
      </c>
      <c r="C10" s="287"/>
      <c r="D10" s="288">
        <v>2</v>
      </c>
      <c r="E10" s="173">
        <v>76</v>
      </c>
      <c r="F10" s="289" t="s">
        <v>20</v>
      </c>
      <c r="G10" s="290">
        <f t="shared" si="0"/>
        <v>38</v>
      </c>
      <c r="H10" s="291">
        <v>14</v>
      </c>
      <c r="I10" s="173">
        <v>759</v>
      </c>
      <c r="J10" s="289" t="s">
        <v>20</v>
      </c>
      <c r="K10" s="69">
        <f t="shared" si="1"/>
        <v>54.214285714285715</v>
      </c>
      <c r="L10" s="291">
        <v>7</v>
      </c>
      <c r="M10" s="173">
        <v>362</v>
      </c>
      <c r="N10" s="289" t="s">
        <v>20</v>
      </c>
      <c r="O10" s="69">
        <f t="shared" si="2"/>
        <v>51.714285714285715</v>
      </c>
      <c r="P10" s="292">
        <v>3</v>
      </c>
      <c r="Q10" s="175">
        <v>177</v>
      </c>
      <c r="R10" s="289" t="s">
        <v>20</v>
      </c>
      <c r="S10" s="69">
        <f t="shared" si="3"/>
        <v>59</v>
      </c>
      <c r="T10" s="291">
        <v>7</v>
      </c>
      <c r="U10" s="173">
        <v>540</v>
      </c>
      <c r="V10" s="289" t="s">
        <v>20</v>
      </c>
      <c r="W10" s="69">
        <f t="shared" si="4"/>
        <v>77.14285714285714</v>
      </c>
      <c r="X10" s="180">
        <f t="shared" si="6"/>
        <v>33</v>
      </c>
      <c r="Y10" s="173">
        <f t="shared" si="6"/>
        <v>1914</v>
      </c>
      <c r="Z10" s="289" t="s">
        <v>20</v>
      </c>
      <c r="AA10" s="71">
        <f t="shared" si="5"/>
        <v>58</v>
      </c>
      <c r="AB10" s="293">
        <f t="shared" si="7"/>
        <v>1755.9633027522937</v>
      </c>
      <c r="AC10" s="53"/>
      <c r="AD10" s="53"/>
      <c r="AE10" s="53"/>
      <c r="AF10" s="53"/>
      <c r="AG10" s="53"/>
    </row>
    <row r="11" spans="1:33" s="88" customFormat="1" ht="18.75" customHeight="1">
      <c r="A11" s="82" t="s">
        <v>30</v>
      </c>
      <c r="B11" s="22">
        <f>SUM(B12:B15)</f>
        <v>5454</v>
      </c>
      <c r="C11" s="22"/>
      <c r="D11" s="108">
        <f>SUM(D12:D15)</f>
        <v>36</v>
      </c>
      <c r="E11" s="109">
        <f>SUM(E12:E15)</f>
        <v>3120</v>
      </c>
      <c r="F11" s="106" t="s">
        <v>20</v>
      </c>
      <c r="G11" s="35">
        <f t="shared" si="0"/>
        <v>86.66666666666667</v>
      </c>
      <c r="H11" s="294">
        <f>SUM(H12:H15)</f>
        <v>157</v>
      </c>
      <c r="I11" s="109">
        <f>SUM(I12:I15)</f>
        <v>4940</v>
      </c>
      <c r="J11" s="39" t="s">
        <v>20</v>
      </c>
      <c r="K11" s="87">
        <f t="shared" si="1"/>
        <v>31.46496815286624</v>
      </c>
      <c r="L11" s="294">
        <f>SUM(L12:L15)</f>
        <v>57</v>
      </c>
      <c r="M11" s="109">
        <f>SUM(M12:M15)</f>
        <v>9935</v>
      </c>
      <c r="N11" s="106" t="s">
        <v>20</v>
      </c>
      <c r="O11" s="87">
        <f t="shared" si="2"/>
        <v>174.2982456140351</v>
      </c>
      <c r="P11" s="294">
        <f>SUM(P12:P15)</f>
        <v>20</v>
      </c>
      <c r="Q11" s="109">
        <f>SUM(Q12:Q15)</f>
        <v>5265</v>
      </c>
      <c r="R11" s="106" t="s">
        <v>20</v>
      </c>
      <c r="S11" s="87">
        <f t="shared" si="3"/>
        <v>263.25</v>
      </c>
      <c r="T11" s="294">
        <f>SUM(T12:T15)</f>
        <v>37</v>
      </c>
      <c r="U11" s="109">
        <f>SUM(U12:U15)</f>
        <v>7320</v>
      </c>
      <c r="V11" s="106" t="s">
        <v>20</v>
      </c>
      <c r="W11" s="87">
        <f t="shared" si="4"/>
        <v>197.83783783783784</v>
      </c>
      <c r="X11" s="294">
        <f>SUM(X12:X15)</f>
        <v>307</v>
      </c>
      <c r="Y11" s="109">
        <f>SUM(Y12:Y15)</f>
        <v>30580</v>
      </c>
      <c r="Z11" s="106" t="s">
        <v>20</v>
      </c>
      <c r="AA11" s="87">
        <f aca="true" t="shared" si="8" ref="AA11:AA25">Y11/X11</f>
        <v>99.60912052117264</v>
      </c>
      <c r="AB11" s="41">
        <f t="shared" si="7"/>
        <v>560.6894022735607</v>
      </c>
      <c r="AC11" s="4"/>
      <c r="AD11" s="4"/>
      <c r="AE11" s="4"/>
      <c r="AF11" s="4"/>
      <c r="AG11" s="4"/>
    </row>
    <row r="12" spans="1:33" s="54" customFormat="1" ht="18.75" customHeight="1">
      <c r="A12" s="43" t="s">
        <v>7</v>
      </c>
      <c r="B12" s="300">
        <v>3225</v>
      </c>
      <c r="C12" s="300"/>
      <c r="D12" s="224">
        <v>24</v>
      </c>
      <c r="E12" s="225">
        <v>1331</v>
      </c>
      <c r="F12" s="301" t="s">
        <v>20</v>
      </c>
      <c r="G12" s="268">
        <f t="shared" si="0"/>
        <v>55.458333333333336</v>
      </c>
      <c r="H12" s="224">
        <v>136</v>
      </c>
      <c r="I12" s="308">
        <v>1930</v>
      </c>
      <c r="J12" s="309" t="s">
        <v>20</v>
      </c>
      <c r="K12" s="169">
        <f t="shared" si="1"/>
        <v>14.191176470588236</v>
      </c>
      <c r="L12" s="224">
        <v>41</v>
      </c>
      <c r="M12" s="225">
        <v>4386</v>
      </c>
      <c r="N12" s="301" t="s">
        <v>20</v>
      </c>
      <c r="O12" s="50">
        <f t="shared" si="2"/>
        <v>106.97560975609755</v>
      </c>
      <c r="P12" s="310">
        <v>12</v>
      </c>
      <c r="Q12" s="308">
        <v>2297</v>
      </c>
      <c r="R12" s="301" t="s">
        <v>20</v>
      </c>
      <c r="S12" s="50">
        <f t="shared" si="3"/>
        <v>191.41666666666666</v>
      </c>
      <c r="T12" s="310">
        <v>23</v>
      </c>
      <c r="U12" s="308">
        <v>2241</v>
      </c>
      <c r="V12" s="301" t="s">
        <v>20</v>
      </c>
      <c r="W12" s="50">
        <f t="shared" si="4"/>
        <v>97.43478260869566</v>
      </c>
      <c r="X12" s="305">
        <f aca="true" t="shared" si="9" ref="X12:Y17">T12+P12+L12+H12+D12</f>
        <v>236</v>
      </c>
      <c r="Y12" s="225">
        <f t="shared" si="9"/>
        <v>12185</v>
      </c>
      <c r="Z12" s="301" t="s">
        <v>20</v>
      </c>
      <c r="AA12" s="50">
        <f t="shared" si="8"/>
        <v>51.63135593220339</v>
      </c>
      <c r="AB12" s="302">
        <f t="shared" si="7"/>
        <v>377.82945736434107</v>
      </c>
      <c r="AC12" s="91"/>
      <c r="AD12" s="91"/>
      <c r="AE12" s="91"/>
      <c r="AF12" s="91"/>
      <c r="AG12" s="91"/>
    </row>
    <row r="13" spans="1:33" s="67" customFormat="1" ht="18.75" customHeight="1">
      <c r="A13" s="55" t="s">
        <v>9</v>
      </c>
      <c r="B13" s="92">
        <v>1120</v>
      </c>
      <c r="C13" s="92"/>
      <c r="D13" s="61">
        <v>10</v>
      </c>
      <c r="E13" s="58">
        <v>1324</v>
      </c>
      <c r="F13" s="59" t="s">
        <v>20</v>
      </c>
      <c r="G13" s="60">
        <f t="shared" si="0"/>
        <v>132.4</v>
      </c>
      <c r="H13" s="61">
        <v>7</v>
      </c>
      <c r="I13" s="21">
        <v>1009</v>
      </c>
      <c r="J13" s="93" t="s">
        <v>20</v>
      </c>
      <c r="K13" s="63">
        <f t="shared" si="1"/>
        <v>144.14285714285714</v>
      </c>
      <c r="L13" s="61">
        <v>4</v>
      </c>
      <c r="M13" s="58">
        <v>1623</v>
      </c>
      <c r="N13" s="59" t="s">
        <v>20</v>
      </c>
      <c r="O13" s="295">
        <f t="shared" si="2"/>
        <v>405.75</v>
      </c>
      <c r="P13" s="64">
        <v>3</v>
      </c>
      <c r="Q13" s="21">
        <v>900</v>
      </c>
      <c r="R13" s="59" t="s">
        <v>20</v>
      </c>
      <c r="S13" s="63">
        <f t="shared" si="3"/>
        <v>300</v>
      </c>
      <c r="T13" s="64">
        <v>3</v>
      </c>
      <c r="U13" s="21">
        <v>1523</v>
      </c>
      <c r="V13" s="59" t="s">
        <v>20</v>
      </c>
      <c r="W13" s="63">
        <f t="shared" si="4"/>
        <v>507.6666666666667</v>
      </c>
      <c r="X13" s="25">
        <f t="shared" si="9"/>
        <v>27</v>
      </c>
      <c r="Y13" s="58">
        <f t="shared" si="9"/>
        <v>6379</v>
      </c>
      <c r="Z13" s="59" t="s">
        <v>20</v>
      </c>
      <c r="AA13" s="63">
        <f t="shared" si="8"/>
        <v>236.25925925925927</v>
      </c>
      <c r="AB13" s="57">
        <f t="shared" si="7"/>
        <v>569.5535714285714</v>
      </c>
      <c r="AC13" s="62"/>
      <c r="AD13" s="62"/>
      <c r="AE13" s="62"/>
      <c r="AF13" s="62"/>
      <c r="AG13" s="62"/>
    </row>
    <row r="14" spans="1:33" s="67" customFormat="1" ht="18.75" customHeight="1">
      <c r="A14" s="55" t="s">
        <v>6</v>
      </c>
      <c r="B14" s="92">
        <v>0</v>
      </c>
      <c r="C14" s="92"/>
      <c r="D14" s="94" t="s">
        <v>55</v>
      </c>
      <c r="E14" s="58">
        <v>0</v>
      </c>
      <c r="F14" s="59" t="s">
        <v>20</v>
      </c>
      <c r="G14" s="47" t="s">
        <v>29</v>
      </c>
      <c r="H14" s="61">
        <v>0</v>
      </c>
      <c r="I14" s="21">
        <v>0</v>
      </c>
      <c r="J14" s="93" t="s">
        <v>20</v>
      </c>
      <c r="K14" s="63">
        <v>0</v>
      </c>
      <c r="L14" s="61">
        <v>0</v>
      </c>
      <c r="M14" s="58">
        <v>0</v>
      </c>
      <c r="N14" s="59" t="s">
        <v>20</v>
      </c>
      <c r="O14" s="63">
        <v>0</v>
      </c>
      <c r="P14" s="64">
        <v>0</v>
      </c>
      <c r="Q14" s="21">
        <v>0</v>
      </c>
      <c r="R14" s="59" t="s">
        <v>20</v>
      </c>
      <c r="S14" s="63">
        <v>0</v>
      </c>
      <c r="T14" s="95" t="s">
        <v>55</v>
      </c>
      <c r="U14" s="21">
        <v>0</v>
      </c>
      <c r="V14" s="59" t="s">
        <v>20</v>
      </c>
      <c r="W14" s="63">
        <v>0</v>
      </c>
      <c r="X14" s="25">
        <f t="shared" si="9"/>
        <v>0</v>
      </c>
      <c r="Y14" s="58">
        <f t="shared" si="9"/>
        <v>0</v>
      </c>
      <c r="Z14" s="59" t="s">
        <v>20</v>
      </c>
      <c r="AA14" s="63">
        <v>0</v>
      </c>
      <c r="AB14" s="57" t="s">
        <v>29</v>
      </c>
      <c r="AC14" s="62"/>
      <c r="AD14" s="62"/>
      <c r="AE14" s="62"/>
      <c r="AF14" s="62"/>
      <c r="AG14" s="62"/>
    </row>
    <row r="15" spans="1:33" s="81" customFormat="1" ht="18.75" customHeight="1">
      <c r="A15" s="72" t="s">
        <v>31</v>
      </c>
      <c r="B15" s="96">
        <v>1109</v>
      </c>
      <c r="C15" s="96"/>
      <c r="D15" s="97">
        <v>2</v>
      </c>
      <c r="E15" s="75">
        <v>465</v>
      </c>
      <c r="F15" s="59" t="s">
        <v>20</v>
      </c>
      <c r="G15" s="47">
        <f t="shared" si="0"/>
        <v>232.5</v>
      </c>
      <c r="H15" s="97">
        <v>14</v>
      </c>
      <c r="I15" s="176">
        <v>2001</v>
      </c>
      <c r="J15" s="99" t="s">
        <v>20</v>
      </c>
      <c r="K15" s="78">
        <f aca="true" t="shared" si="10" ref="K15:K25">I15/H15</f>
        <v>142.92857142857142</v>
      </c>
      <c r="L15" s="97">
        <v>12</v>
      </c>
      <c r="M15" s="75">
        <v>3926</v>
      </c>
      <c r="N15" s="59" t="s">
        <v>20</v>
      </c>
      <c r="O15" s="69">
        <f aca="true" t="shared" si="11" ref="O15:O25">M15/L15</f>
        <v>327.1666666666667</v>
      </c>
      <c r="P15" s="100">
        <v>5</v>
      </c>
      <c r="Q15" s="176">
        <v>2068</v>
      </c>
      <c r="R15" s="59" t="s">
        <v>20</v>
      </c>
      <c r="S15" s="63">
        <f aca="true" t="shared" si="12" ref="S15:S25">Q15/P15</f>
        <v>413.6</v>
      </c>
      <c r="T15" s="100">
        <v>11</v>
      </c>
      <c r="U15" s="176">
        <v>3556</v>
      </c>
      <c r="V15" s="59" t="s">
        <v>20</v>
      </c>
      <c r="W15" s="63">
        <f aca="true" t="shared" si="13" ref="W15:W20">U15/T15</f>
        <v>323.27272727272725</v>
      </c>
      <c r="X15" s="25">
        <f t="shared" si="9"/>
        <v>44</v>
      </c>
      <c r="Y15" s="58">
        <f t="shared" si="9"/>
        <v>12016</v>
      </c>
      <c r="Z15" s="76" t="s">
        <v>20</v>
      </c>
      <c r="AA15" s="69">
        <f t="shared" si="8"/>
        <v>273.09090909090907</v>
      </c>
      <c r="AB15" s="80">
        <f t="shared" si="7"/>
        <v>1083.4986474301172</v>
      </c>
      <c r="AC15" s="101"/>
      <c r="AD15" s="101"/>
      <c r="AE15" s="101"/>
      <c r="AF15" s="101"/>
      <c r="AG15" s="101"/>
    </row>
    <row r="16" spans="1:33" s="110" customFormat="1" ht="18.75" customHeight="1">
      <c r="A16" s="240" t="s">
        <v>32</v>
      </c>
      <c r="B16" s="241">
        <f>SUM(B17)</f>
        <v>2532</v>
      </c>
      <c r="C16" s="241"/>
      <c r="D16" s="242">
        <f>SUM(D17)</f>
        <v>8</v>
      </c>
      <c r="E16" s="243">
        <f>SUM(E17)</f>
        <v>506</v>
      </c>
      <c r="F16" s="244" t="s">
        <v>20</v>
      </c>
      <c r="G16" s="245">
        <f aca="true" t="shared" si="14" ref="G16:G25">E16/D16</f>
        <v>63.25</v>
      </c>
      <c r="H16" s="242">
        <f>H17</f>
        <v>61</v>
      </c>
      <c r="I16" s="243">
        <f>SUM(I17)</f>
        <v>2452</v>
      </c>
      <c r="J16" s="244" t="s">
        <v>20</v>
      </c>
      <c r="K16" s="246">
        <f>K17</f>
        <v>40.19672131147541</v>
      </c>
      <c r="L16" s="242">
        <f>SUM(L17)</f>
        <v>6</v>
      </c>
      <c r="M16" s="243">
        <f>SUM(M17)</f>
        <v>608</v>
      </c>
      <c r="N16" s="247" t="s">
        <v>20</v>
      </c>
      <c r="O16" s="248">
        <f t="shared" si="11"/>
        <v>101.33333333333333</v>
      </c>
      <c r="P16" s="249">
        <f>SUM(P17)</f>
        <v>17</v>
      </c>
      <c r="Q16" s="250">
        <f>SUM(Q17)</f>
        <v>1321</v>
      </c>
      <c r="R16" s="247" t="s">
        <v>20</v>
      </c>
      <c r="S16" s="248">
        <f t="shared" si="12"/>
        <v>77.70588235294117</v>
      </c>
      <c r="T16" s="249">
        <f>SUM(T17)</f>
        <v>13</v>
      </c>
      <c r="U16" s="250">
        <f>SUM(U17)</f>
        <v>2052</v>
      </c>
      <c r="V16" s="247" t="s">
        <v>20</v>
      </c>
      <c r="W16" s="248">
        <f t="shared" si="13"/>
        <v>157.84615384615384</v>
      </c>
      <c r="X16" s="251">
        <f>SUM(X17)</f>
        <v>105</v>
      </c>
      <c r="Y16" s="243">
        <f>SUM(Y17)</f>
        <v>6939</v>
      </c>
      <c r="Z16" s="247" t="s">
        <v>20</v>
      </c>
      <c r="AA16" s="252">
        <v>56</v>
      </c>
      <c r="AB16" s="253">
        <f t="shared" si="7"/>
        <v>274.0521327014218</v>
      </c>
      <c r="AC16" s="4"/>
      <c r="AD16" s="4"/>
      <c r="AE16" s="4"/>
      <c r="AF16" s="4"/>
      <c r="AG16" s="4"/>
    </row>
    <row r="17" spans="1:33" s="222" customFormat="1" ht="18.75" customHeight="1">
      <c r="A17" s="254" t="s">
        <v>53</v>
      </c>
      <c r="B17" s="255">
        <v>2532</v>
      </c>
      <c r="C17" s="255"/>
      <c r="D17" s="256">
        <v>8</v>
      </c>
      <c r="E17" s="257">
        <v>506</v>
      </c>
      <c r="F17" s="258" t="s">
        <v>20</v>
      </c>
      <c r="G17" s="259">
        <f t="shared" si="14"/>
        <v>63.25</v>
      </c>
      <c r="H17" s="256">
        <v>61</v>
      </c>
      <c r="I17" s="257">
        <v>2452</v>
      </c>
      <c r="J17" s="258" t="s">
        <v>20</v>
      </c>
      <c r="K17" s="260">
        <f>I17/H17</f>
        <v>40.19672131147541</v>
      </c>
      <c r="L17" s="256">
        <v>6</v>
      </c>
      <c r="M17" s="257">
        <v>608</v>
      </c>
      <c r="N17" s="261" t="s">
        <v>20</v>
      </c>
      <c r="O17" s="262">
        <f t="shared" si="11"/>
        <v>101.33333333333333</v>
      </c>
      <c r="P17" s="263">
        <v>17</v>
      </c>
      <c r="Q17" s="264">
        <v>1321</v>
      </c>
      <c r="R17" s="261" t="s">
        <v>20</v>
      </c>
      <c r="S17" s="262">
        <f>Q17/P17</f>
        <v>77.70588235294117</v>
      </c>
      <c r="T17" s="263">
        <v>13</v>
      </c>
      <c r="U17" s="264">
        <v>2052</v>
      </c>
      <c r="V17" s="261" t="s">
        <v>20</v>
      </c>
      <c r="W17" s="262">
        <f t="shared" si="13"/>
        <v>157.84615384615384</v>
      </c>
      <c r="X17" s="265">
        <v>105</v>
      </c>
      <c r="Y17" s="257">
        <f t="shared" si="9"/>
        <v>6939</v>
      </c>
      <c r="Z17" s="261" t="s">
        <v>20</v>
      </c>
      <c r="AA17" s="266">
        <v>56</v>
      </c>
      <c r="AB17" s="267">
        <f t="shared" si="7"/>
        <v>274.0521327014218</v>
      </c>
      <c r="AC17" s="221"/>
      <c r="AD17" s="221"/>
      <c r="AE17" s="221"/>
      <c r="AF17" s="221"/>
      <c r="AG17" s="221"/>
    </row>
    <row r="18" spans="1:33" s="131" customFormat="1" ht="18.75" customHeight="1">
      <c r="A18" s="82" t="s">
        <v>33</v>
      </c>
      <c r="B18" s="83">
        <f>SUM(B19:B21)</f>
        <v>3067</v>
      </c>
      <c r="C18" s="123"/>
      <c r="D18" s="124">
        <f>SUM(D19:D21)</f>
        <v>10</v>
      </c>
      <c r="E18" s="8">
        <f>SUM(E19:E21)</f>
        <v>1301</v>
      </c>
      <c r="F18" s="86" t="s">
        <v>20</v>
      </c>
      <c r="G18" s="125">
        <f t="shared" si="14"/>
        <v>130.1</v>
      </c>
      <c r="H18" s="124">
        <f>SUM(H19:H21)</f>
        <v>37</v>
      </c>
      <c r="I18" s="8">
        <f>SUM(I19:I21)</f>
        <v>3632</v>
      </c>
      <c r="J18" s="86" t="s">
        <v>20</v>
      </c>
      <c r="K18" s="126">
        <f t="shared" si="10"/>
        <v>98.16216216216216</v>
      </c>
      <c r="L18" s="124">
        <f>SUM(L19:L21)</f>
        <v>35</v>
      </c>
      <c r="M18" s="8">
        <f>SUM(M19:M21)</f>
        <v>5518</v>
      </c>
      <c r="N18" s="34" t="s">
        <v>20</v>
      </c>
      <c r="O18" s="127">
        <f t="shared" si="11"/>
        <v>157.65714285714284</v>
      </c>
      <c r="P18" s="128">
        <f>SUM(P19:P21)</f>
        <v>6</v>
      </c>
      <c r="Q18" s="205">
        <f>SUM(Q19:Q21)</f>
        <v>1125</v>
      </c>
      <c r="R18" s="34" t="s">
        <v>20</v>
      </c>
      <c r="S18" s="129">
        <f t="shared" si="12"/>
        <v>187.5</v>
      </c>
      <c r="T18" s="128">
        <f>SUM(T19:T21)</f>
        <v>34</v>
      </c>
      <c r="U18" s="205">
        <f>SUM(U19:U21)</f>
        <v>6123</v>
      </c>
      <c r="V18" s="34" t="s">
        <v>20</v>
      </c>
      <c r="W18" s="129">
        <f t="shared" si="13"/>
        <v>180.08823529411765</v>
      </c>
      <c r="X18" s="84">
        <f>X19+X20+X21</f>
        <v>122</v>
      </c>
      <c r="Y18" s="8">
        <f>Y19+Y20+Y21</f>
        <v>17699</v>
      </c>
      <c r="Z18" s="34" t="s">
        <v>20</v>
      </c>
      <c r="AA18" s="130">
        <f t="shared" si="8"/>
        <v>145.0737704918033</v>
      </c>
      <c r="AB18" s="41">
        <f t="shared" si="7"/>
        <v>577.0785784153896</v>
      </c>
      <c r="AC18" s="4"/>
      <c r="AD18" s="4"/>
      <c r="AE18" s="4"/>
      <c r="AF18" s="4"/>
      <c r="AG18" s="4"/>
    </row>
    <row r="19" spans="1:33" s="54" customFormat="1" ht="18.75" customHeight="1">
      <c r="A19" s="43" t="s">
        <v>37</v>
      </c>
      <c r="B19" s="19">
        <v>457</v>
      </c>
      <c r="C19" s="19"/>
      <c r="D19" s="13">
        <v>4</v>
      </c>
      <c r="E19" s="16">
        <v>650</v>
      </c>
      <c r="F19" s="89" t="s">
        <v>20</v>
      </c>
      <c r="G19" s="12">
        <f t="shared" si="14"/>
        <v>162.5</v>
      </c>
      <c r="H19" s="13">
        <v>9</v>
      </c>
      <c r="I19" s="17">
        <v>789</v>
      </c>
      <c r="J19" s="89" t="s">
        <v>20</v>
      </c>
      <c r="K19" s="132">
        <f t="shared" si="10"/>
        <v>87.66666666666667</v>
      </c>
      <c r="L19" s="13">
        <v>9</v>
      </c>
      <c r="M19" s="17">
        <v>1993</v>
      </c>
      <c r="N19" s="46" t="s">
        <v>20</v>
      </c>
      <c r="O19" s="133">
        <f t="shared" si="11"/>
        <v>221.44444444444446</v>
      </c>
      <c r="P19" s="14">
        <v>2</v>
      </c>
      <c r="Q19" s="16">
        <v>480</v>
      </c>
      <c r="R19" s="46" t="s">
        <v>20</v>
      </c>
      <c r="S19" s="134">
        <f t="shared" si="12"/>
        <v>240</v>
      </c>
      <c r="T19" s="14">
        <v>13</v>
      </c>
      <c r="U19" s="16">
        <v>1677</v>
      </c>
      <c r="V19" s="46" t="s">
        <v>20</v>
      </c>
      <c r="W19" s="134">
        <f t="shared" si="13"/>
        <v>129</v>
      </c>
      <c r="X19" s="15">
        <f aca="true" t="shared" si="15" ref="X19:Y21">T19+P19+L19+H19+D19</f>
        <v>37</v>
      </c>
      <c r="Y19" s="17">
        <f t="shared" si="15"/>
        <v>5589</v>
      </c>
      <c r="Z19" s="46" t="s">
        <v>20</v>
      </c>
      <c r="AA19" s="52">
        <f t="shared" si="8"/>
        <v>151.05405405405406</v>
      </c>
      <c r="AB19" s="45">
        <f t="shared" si="7"/>
        <v>1222.975929978118</v>
      </c>
      <c r="AC19" s="53"/>
      <c r="AD19" s="53"/>
      <c r="AE19" s="53"/>
      <c r="AF19" s="53"/>
      <c r="AG19" s="53"/>
    </row>
    <row r="20" spans="1:33" s="67" customFormat="1" ht="18.75" customHeight="1">
      <c r="A20" s="55" t="s">
        <v>36</v>
      </c>
      <c r="B20" s="92">
        <v>1209</v>
      </c>
      <c r="C20" s="92"/>
      <c r="D20" s="61">
        <v>6</v>
      </c>
      <c r="E20" s="21">
        <v>651</v>
      </c>
      <c r="F20" s="93" t="s">
        <v>20</v>
      </c>
      <c r="G20" s="60">
        <f t="shared" si="14"/>
        <v>108.5</v>
      </c>
      <c r="H20" s="61">
        <v>28</v>
      </c>
      <c r="I20" s="58">
        <v>2843</v>
      </c>
      <c r="J20" s="93" t="s">
        <v>20</v>
      </c>
      <c r="K20" s="135">
        <f t="shared" si="10"/>
        <v>101.53571428571429</v>
      </c>
      <c r="L20" s="61">
        <v>26</v>
      </c>
      <c r="M20" s="58">
        <v>3525</v>
      </c>
      <c r="N20" s="59" t="s">
        <v>20</v>
      </c>
      <c r="O20" s="136">
        <f t="shared" si="11"/>
        <v>135.57692307692307</v>
      </c>
      <c r="P20" s="61">
        <v>4</v>
      </c>
      <c r="Q20" s="58">
        <v>645</v>
      </c>
      <c r="R20" s="59" t="s">
        <v>20</v>
      </c>
      <c r="S20" s="136">
        <f t="shared" si="12"/>
        <v>161.25</v>
      </c>
      <c r="T20" s="64">
        <v>21</v>
      </c>
      <c r="U20" s="21">
        <v>4446</v>
      </c>
      <c r="V20" s="93" t="s">
        <v>20</v>
      </c>
      <c r="W20" s="137">
        <f t="shared" si="13"/>
        <v>211.71428571428572</v>
      </c>
      <c r="X20" s="25">
        <f t="shared" si="15"/>
        <v>85</v>
      </c>
      <c r="Y20" s="58">
        <f t="shared" si="15"/>
        <v>12110</v>
      </c>
      <c r="Z20" s="59" t="s">
        <v>20</v>
      </c>
      <c r="AA20" s="66">
        <f t="shared" si="8"/>
        <v>142.47058823529412</v>
      </c>
      <c r="AB20" s="57">
        <f t="shared" si="7"/>
        <v>1001.6542597187758</v>
      </c>
      <c r="AC20" s="53"/>
      <c r="AD20" s="53"/>
      <c r="AE20" s="53"/>
      <c r="AF20" s="53"/>
      <c r="AG20" s="53"/>
    </row>
    <row r="21" spans="1:33" s="81" customFormat="1" ht="18.75" customHeight="1">
      <c r="A21" s="72" t="s">
        <v>63</v>
      </c>
      <c r="B21" s="96">
        <v>1401</v>
      </c>
      <c r="C21" s="96"/>
      <c r="D21" s="97">
        <v>0</v>
      </c>
      <c r="E21" s="176">
        <v>0</v>
      </c>
      <c r="F21" s="93" t="s">
        <v>20</v>
      </c>
      <c r="G21" s="60">
        <v>0</v>
      </c>
      <c r="H21" s="97">
        <v>0</v>
      </c>
      <c r="I21" s="75">
        <v>0</v>
      </c>
      <c r="J21" s="99" t="s">
        <v>20</v>
      </c>
      <c r="K21" s="137">
        <v>0</v>
      </c>
      <c r="L21" s="97">
        <v>0</v>
      </c>
      <c r="M21" s="75">
        <v>0</v>
      </c>
      <c r="N21" s="59" t="s">
        <v>20</v>
      </c>
      <c r="O21" s="136">
        <v>0</v>
      </c>
      <c r="P21" s="97">
        <v>0</v>
      </c>
      <c r="Q21" s="75">
        <v>0</v>
      </c>
      <c r="R21" s="59" t="s">
        <v>20</v>
      </c>
      <c r="S21" s="136">
        <v>0</v>
      </c>
      <c r="T21" s="100">
        <v>0</v>
      </c>
      <c r="U21" s="176">
        <v>0</v>
      </c>
      <c r="V21" s="93" t="s">
        <v>20</v>
      </c>
      <c r="W21" s="137">
        <v>0</v>
      </c>
      <c r="X21" s="25">
        <f t="shared" si="15"/>
        <v>0</v>
      </c>
      <c r="Y21" s="58">
        <f t="shared" si="15"/>
        <v>0</v>
      </c>
      <c r="Z21" s="139" t="s">
        <v>20</v>
      </c>
      <c r="AA21" s="71">
        <v>0</v>
      </c>
      <c r="AB21" s="80">
        <v>0</v>
      </c>
      <c r="AC21" s="53"/>
      <c r="AD21" s="53"/>
      <c r="AE21" s="53"/>
      <c r="AF21" s="53"/>
      <c r="AG21" s="53"/>
    </row>
    <row r="22" spans="1:33" s="110" customFormat="1" ht="18.75" customHeight="1">
      <c r="A22" s="102" t="s">
        <v>56</v>
      </c>
      <c r="B22" s="22">
        <f>B23+B24+B25+B26</f>
        <v>6865</v>
      </c>
      <c r="C22" s="22"/>
      <c r="D22" s="103">
        <f>SUM(D23:D26)</f>
        <v>9</v>
      </c>
      <c r="E22" s="145">
        <f>SUM(E23:E26)</f>
        <v>206</v>
      </c>
      <c r="F22" s="140" t="s">
        <v>20</v>
      </c>
      <c r="G22" s="141">
        <f t="shared" si="14"/>
        <v>22.88888888888889</v>
      </c>
      <c r="H22" s="103">
        <f>SUM(H23:H26)</f>
        <v>90</v>
      </c>
      <c r="I22" s="145">
        <f>SUM(I23:I26)</f>
        <v>14180</v>
      </c>
      <c r="J22" s="142" t="s">
        <v>20</v>
      </c>
      <c r="K22" s="143">
        <f t="shared" si="10"/>
        <v>157.55555555555554</v>
      </c>
      <c r="L22" s="103">
        <f>SUM(L23:L26)</f>
        <v>40</v>
      </c>
      <c r="M22" s="145">
        <f>SUM(M23:M26)</f>
        <v>6203</v>
      </c>
      <c r="N22" s="142" t="s">
        <v>20</v>
      </c>
      <c r="O22" s="143">
        <f t="shared" si="11"/>
        <v>155.075</v>
      </c>
      <c r="P22" s="103">
        <f>SUM(P23:P26)</f>
        <v>14</v>
      </c>
      <c r="Q22" s="145">
        <f>SUM(Q23:Q26)</f>
        <v>4215</v>
      </c>
      <c r="R22" s="142" t="s">
        <v>20</v>
      </c>
      <c r="S22" s="143">
        <f t="shared" si="12"/>
        <v>301.07142857142856</v>
      </c>
      <c r="T22" s="107">
        <f>SUM(T23:T26)</f>
        <v>63</v>
      </c>
      <c r="U22" s="36">
        <f>SUM(U23:U26)</f>
        <v>10394</v>
      </c>
      <c r="V22" s="140" t="s">
        <v>20</v>
      </c>
      <c r="W22" s="144">
        <f aca="true" t="shared" si="16" ref="W22:W33">U22/T22</f>
        <v>164.984126984127</v>
      </c>
      <c r="X22" s="108">
        <f>SUM(X23:X26)</f>
        <v>216</v>
      </c>
      <c r="Y22" s="145">
        <f>SUM(Y23:Y26)</f>
        <v>35198</v>
      </c>
      <c r="Z22" s="142" t="s">
        <v>20</v>
      </c>
      <c r="AA22" s="146">
        <f t="shared" si="8"/>
        <v>162.9537037037037</v>
      </c>
      <c r="AB22" s="41">
        <f t="shared" si="7"/>
        <v>512.7166788055354</v>
      </c>
      <c r="AC22" s="4"/>
      <c r="AD22" s="4"/>
      <c r="AE22" s="4"/>
      <c r="AF22" s="4"/>
      <c r="AG22" s="4"/>
    </row>
    <row r="23" spans="1:33" s="54" customFormat="1" ht="18.75" customHeight="1">
      <c r="A23" s="43" t="s">
        <v>10</v>
      </c>
      <c r="B23" s="19">
        <v>3131</v>
      </c>
      <c r="C23" s="19"/>
      <c r="D23" s="13">
        <v>7</v>
      </c>
      <c r="E23" s="17">
        <v>91</v>
      </c>
      <c r="F23" s="89" t="s">
        <v>20</v>
      </c>
      <c r="G23" s="12">
        <f t="shared" si="14"/>
        <v>13</v>
      </c>
      <c r="H23" s="13">
        <v>61</v>
      </c>
      <c r="I23" s="17">
        <v>11082</v>
      </c>
      <c r="J23" s="46" t="s">
        <v>20</v>
      </c>
      <c r="K23" s="90">
        <f t="shared" si="10"/>
        <v>181.672131147541</v>
      </c>
      <c r="L23" s="13">
        <v>19</v>
      </c>
      <c r="M23" s="17">
        <v>2518</v>
      </c>
      <c r="N23" s="46" t="s">
        <v>20</v>
      </c>
      <c r="O23" s="90">
        <f t="shared" si="11"/>
        <v>132.52631578947367</v>
      </c>
      <c r="P23" s="13">
        <v>5</v>
      </c>
      <c r="Q23" s="17">
        <v>1250</v>
      </c>
      <c r="R23" s="46" t="s">
        <v>20</v>
      </c>
      <c r="S23" s="50">
        <f t="shared" si="12"/>
        <v>250</v>
      </c>
      <c r="T23" s="14">
        <v>26</v>
      </c>
      <c r="U23" s="16">
        <v>2272</v>
      </c>
      <c r="V23" s="89" t="s">
        <v>20</v>
      </c>
      <c r="W23" s="147">
        <f t="shared" si="16"/>
        <v>87.38461538461539</v>
      </c>
      <c r="X23" s="15">
        <f aca="true" t="shared" si="17" ref="X23:Y26">T23+P23+L23+H23+D23</f>
        <v>118</v>
      </c>
      <c r="Y23" s="17">
        <f t="shared" si="17"/>
        <v>17213</v>
      </c>
      <c r="Z23" s="46" t="s">
        <v>20</v>
      </c>
      <c r="AA23" s="52">
        <f t="shared" si="8"/>
        <v>145.8728813559322</v>
      </c>
      <c r="AB23" s="45">
        <f t="shared" si="7"/>
        <v>549.7604599169595</v>
      </c>
      <c r="AC23" s="53"/>
      <c r="AD23" s="53"/>
      <c r="AE23" s="53"/>
      <c r="AF23" s="53"/>
      <c r="AG23" s="53"/>
    </row>
    <row r="24" spans="1:33" s="67" customFormat="1" ht="18.75" customHeight="1">
      <c r="A24" s="55" t="s">
        <v>25</v>
      </c>
      <c r="B24" s="92">
        <v>383</v>
      </c>
      <c r="C24" s="92"/>
      <c r="D24" s="61">
        <v>1</v>
      </c>
      <c r="E24" s="58">
        <v>90</v>
      </c>
      <c r="F24" s="93" t="s">
        <v>20</v>
      </c>
      <c r="G24" s="148">
        <f t="shared" si="14"/>
        <v>90</v>
      </c>
      <c r="H24" s="61">
        <v>11</v>
      </c>
      <c r="I24" s="58">
        <v>723</v>
      </c>
      <c r="J24" s="59" t="s">
        <v>20</v>
      </c>
      <c r="K24" s="149">
        <f t="shared" si="10"/>
        <v>65.72727272727273</v>
      </c>
      <c r="L24" s="61">
        <v>3</v>
      </c>
      <c r="M24" s="58">
        <v>800</v>
      </c>
      <c r="N24" s="59" t="s">
        <v>20</v>
      </c>
      <c r="O24" s="149">
        <f t="shared" si="11"/>
        <v>266.6666666666667</v>
      </c>
      <c r="P24" s="61">
        <v>4</v>
      </c>
      <c r="Q24" s="58">
        <v>720</v>
      </c>
      <c r="R24" s="59" t="s">
        <v>20</v>
      </c>
      <c r="S24" s="63">
        <f t="shared" si="12"/>
        <v>180</v>
      </c>
      <c r="T24" s="64">
        <v>14</v>
      </c>
      <c r="U24" s="21">
        <v>1729</v>
      </c>
      <c r="V24" s="93" t="s">
        <v>20</v>
      </c>
      <c r="W24" s="150">
        <f t="shared" si="16"/>
        <v>123.5</v>
      </c>
      <c r="X24" s="25">
        <f t="shared" si="17"/>
        <v>33</v>
      </c>
      <c r="Y24" s="58">
        <f t="shared" si="17"/>
        <v>4062</v>
      </c>
      <c r="Z24" s="59" t="s">
        <v>20</v>
      </c>
      <c r="AA24" s="66">
        <f t="shared" si="8"/>
        <v>123.0909090909091</v>
      </c>
      <c r="AB24" s="57">
        <f t="shared" si="7"/>
        <v>1060.574412532637</v>
      </c>
      <c r="AC24" s="53"/>
      <c r="AD24" s="53"/>
      <c r="AE24" s="53"/>
      <c r="AF24" s="53"/>
      <c r="AG24" s="53"/>
    </row>
    <row r="25" spans="1:33" s="67" customFormat="1" ht="18.75" customHeight="1">
      <c r="A25" s="55" t="s">
        <v>13</v>
      </c>
      <c r="B25" s="92">
        <v>1088</v>
      </c>
      <c r="C25" s="92"/>
      <c r="D25" s="61">
        <v>1</v>
      </c>
      <c r="E25" s="58">
        <v>25</v>
      </c>
      <c r="F25" s="93" t="s">
        <v>20</v>
      </c>
      <c r="G25" s="148">
        <f t="shared" si="14"/>
        <v>25</v>
      </c>
      <c r="H25" s="61">
        <v>18</v>
      </c>
      <c r="I25" s="58">
        <v>2375</v>
      </c>
      <c r="J25" s="59" t="s">
        <v>20</v>
      </c>
      <c r="K25" s="149">
        <f t="shared" si="10"/>
        <v>131.94444444444446</v>
      </c>
      <c r="L25" s="61">
        <v>18</v>
      </c>
      <c r="M25" s="58">
        <v>2885</v>
      </c>
      <c r="N25" s="59" t="s">
        <v>20</v>
      </c>
      <c r="O25" s="149">
        <f t="shared" si="11"/>
        <v>160.27777777777777</v>
      </c>
      <c r="P25" s="61">
        <v>5</v>
      </c>
      <c r="Q25" s="58">
        <v>2245</v>
      </c>
      <c r="R25" s="59" t="s">
        <v>20</v>
      </c>
      <c r="S25" s="63">
        <f t="shared" si="12"/>
        <v>449</v>
      </c>
      <c r="T25" s="64">
        <v>23</v>
      </c>
      <c r="U25" s="21">
        <v>6393</v>
      </c>
      <c r="V25" s="93" t="s">
        <v>20</v>
      </c>
      <c r="W25" s="150">
        <f t="shared" si="16"/>
        <v>277.95652173913044</v>
      </c>
      <c r="X25" s="25">
        <f t="shared" si="17"/>
        <v>65</v>
      </c>
      <c r="Y25" s="58">
        <f t="shared" si="17"/>
        <v>13923</v>
      </c>
      <c r="Z25" s="59" t="s">
        <v>20</v>
      </c>
      <c r="AA25" s="66">
        <f t="shared" si="8"/>
        <v>214.2</v>
      </c>
      <c r="AB25" s="57">
        <f t="shared" si="7"/>
        <v>1279.6875</v>
      </c>
      <c r="AC25" s="53"/>
      <c r="AD25" s="53"/>
      <c r="AE25" s="53"/>
      <c r="AF25" s="53"/>
      <c r="AG25" s="53"/>
    </row>
    <row r="26" spans="1:33" s="81" customFormat="1" ht="18.75" customHeight="1">
      <c r="A26" s="9" t="s">
        <v>64</v>
      </c>
      <c r="B26" s="151">
        <v>2263</v>
      </c>
      <c r="C26" s="96"/>
      <c r="D26" s="152">
        <v>0</v>
      </c>
      <c r="E26" s="154">
        <v>0</v>
      </c>
      <c r="F26" s="93" t="s">
        <v>20</v>
      </c>
      <c r="G26" s="148">
        <v>0</v>
      </c>
      <c r="H26" s="152">
        <v>0</v>
      </c>
      <c r="I26" s="154">
        <v>0</v>
      </c>
      <c r="J26" s="59" t="s">
        <v>20</v>
      </c>
      <c r="K26" s="149">
        <v>0</v>
      </c>
      <c r="L26" s="152">
        <v>0</v>
      </c>
      <c r="M26" s="154">
        <v>0</v>
      </c>
      <c r="N26" s="59" t="s">
        <v>20</v>
      </c>
      <c r="O26" s="149">
        <v>0</v>
      </c>
      <c r="P26" s="152">
        <v>0</v>
      </c>
      <c r="Q26" s="154">
        <v>0</v>
      </c>
      <c r="R26" s="59" t="s">
        <v>55</v>
      </c>
      <c r="S26" s="63">
        <v>0</v>
      </c>
      <c r="T26" s="153">
        <v>0</v>
      </c>
      <c r="U26" s="206">
        <v>0</v>
      </c>
      <c r="V26" s="93" t="s">
        <v>20</v>
      </c>
      <c r="W26" s="150">
        <v>0</v>
      </c>
      <c r="X26" s="25">
        <f t="shared" si="17"/>
        <v>0</v>
      </c>
      <c r="Y26" s="58">
        <f t="shared" si="17"/>
        <v>0</v>
      </c>
      <c r="Z26" s="59" t="s">
        <v>20</v>
      </c>
      <c r="AA26" s="66">
        <v>0</v>
      </c>
      <c r="AB26" s="57">
        <f t="shared" si="7"/>
        <v>0</v>
      </c>
      <c r="AC26" s="53"/>
      <c r="AD26" s="53"/>
      <c r="AE26" s="53"/>
      <c r="AF26" s="53"/>
      <c r="AG26" s="53"/>
    </row>
    <row r="27" spans="1:34" s="110" customFormat="1" ht="18.75" customHeight="1">
      <c r="A27" s="102" t="s">
        <v>34</v>
      </c>
      <c r="B27" s="22">
        <f>SUM(B28)</f>
        <v>2252</v>
      </c>
      <c r="C27" s="22"/>
      <c r="D27" s="103">
        <f>D28</f>
        <v>9</v>
      </c>
      <c r="E27" s="145">
        <f>E28</f>
        <v>2524</v>
      </c>
      <c r="F27" s="140" t="s">
        <v>20</v>
      </c>
      <c r="G27" s="141">
        <f aca="true" t="shared" si="18" ref="G27:G34">E27/D27</f>
        <v>280.44444444444446</v>
      </c>
      <c r="H27" s="103">
        <f>SUM(H28)</f>
        <v>63</v>
      </c>
      <c r="I27" s="145">
        <f>SUM(I28)</f>
        <v>9975</v>
      </c>
      <c r="J27" s="142" t="s">
        <v>20</v>
      </c>
      <c r="K27" s="143">
        <f aca="true" t="shared" si="19" ref="K27:K36">I27/H27</f>
        <v>158.33333333333334</v>
      </c>
      <c r="L27" s="103">
        <f>SUM(L28)</f>
        <v>73</v>
      </c>
      <c r="M27" s="145">
        <f>SUM(M28)</f>
        <v>14100</v>
      </c>
      <c r="N27" s="142" t="s">
        <v>20</v>
      </c>
      <c r="O27" s="143">
        <f>M27/L27</f>
        <v>193.15068493150685</v>
      </c>
      <c r="P27" s="103">
        <f>SUM(P28)</f>
        <v>23</v>
      </c>
      <c r="Q27" s="145">
        <f>SUM(Q28)</f>
        <v>5155</v>
      </c>
      <c r="R27" s="142" t="s">
        <v>20</v>
      </c>
      <c r="S27" s="143">
        <f aca="true" t="shared" si="20" ref="S27:S34">Q27/P27</f>
        <v>224.1304347826087</v>
      </c>
      <c r="T27" s="107">
        <f>SUM(T28)</f>
        <v>18</v>
      </c>
      <c r="U27" s="36">
        <f>SUM(U28)</f>
        <v>5677</v>
      </c>
      <c r="V27" s="140" t="s">
        <v>20</v>
      </c>
      <c r="W27" s="144">
        <f>U27/T27</f>
        <v>315.3888888888889</v>
      </c>
      <c r="X27" s="108">
        <f>SUM(X28)</f>
        <v>186</v>
      </c>
      <c r="Y27" s="145">
        <f>SUM(Y28)</f>
        <v>37431</v>
      </c>
      <c r="Z27" s="142" t="s">
        <v>20</v>
      </c>
      <c r="AA27" s="146">
        <f aca="true" t="shared" si="21" ref="AA27:AA36">Y27/X27</f>
        <v>201.24193548387098</v>
      </c>
      <c r="AB27" s="41">
        <f>Y27*100/B27</f>
        <v>1662.1225577264654</v>
      </c>
      <c r="AC27" s="4"/>
      <c r="AD27" s="4"/>
      <c r="AE27" s="4"/>
      <c r="AF27" s="4"/>
      <c r="AG27" s="4"/>
      <c r="AH27" s="155"/>
    </row>
    <row r="28" spans="1:34" s="157" customFormat="1" ht="18.75" customHeight="1">
      <c r="A28" s="156" t="s">
        <v>52</v>
      </c>
      <c r="B28" s="19">
        <v>2252</v>
      </c>
      <c r="C28" s="19"/>
      <c r="D28" s="13">
        <v>9</v>
      </c>
      <c r="E28" s="17">
        <v>2524</v>
      </c>
      <c r="F28" s="89" t="s">
        <v>20</v>
      </c>
      <c r="G28" s="12">
        <f t="shared" si="18"/>
        <v>280.44444444444446</v>
      </c>
      <c r="H28" s="13">
        <v>63</v>
      </c>
      <c r="I28" s="17">
        <v>9975</v>
      </c>
      <c r="J28" s="46" t="s">
        <v>20</v>
      </c>
      <c r="K28" s="90">
        <f t="shared" si="19"/>
        <v>158.33333333333334</v>
      </c>
      <c r="L28" s="13">
        <v>73</v>
      </c>
      <c r="M28" s="17">
        <v>14100</v>
      </c>
      <c r="N28" s="46" t="s">
        <v>20</v>
      </c>
      <c r="O28" s="90">
        <f>M28/L28</f>
        <v>193.15068493150685</v>
      </c>
      <c r="P28" s="13">
        <v>23</v>
      </c>
      <c r="Q28" s="17">
        <v>5155</v>
      </c>
      <c r="R28" s="46" t="s">
        <v>20</v>
      </c>
      <c r="S28" s="50">
        <f t="shared" si="20"/>
        <v>224.1304347826087</v>
      </c>
      <c r="T28" s="14">
        <v>18</v>
      </c>
      <c r="U28" s="16">
        <v>5677</v>
      </c>
      <c r="V28" s="89" t="s">
        <v>20</v>
      </c>
      <c r="W28" s="147">
        <f>U28/T28</f>
        <v>315.3888888888889</v>
      </c>
      <c r="X28" s="15">
        <v>186</v>
      </c>
      <c r="Y28" s="17">
        <f>U28+Q28+M28+I28+E28</f>
        <v>37431</v>
      </c>
      <c r="Z28" s="46" t="s">
        <v>20</v>
      </c>
      <c r="AA28" s="52">
        <f t="shared" si="21"/>
        <v>201.24193548387098</v>
      </c>
      <c r="AB28" s="45">
        <f>Y28*100/B28</f>
        <v>1662.1225577264654</v>
      </c>
      <c r="AC28" s="53"/>
      <c r="AD28" s="53"/>
      <c r="AE28" s="53"/>
      <c r="AF28" s="53"/>
      <c r="AG28" s="53"/>
      <c r="AH28" s="122"/>
    </row>
    <row r="29" spans="1:34" s="110" customFormat="1" ht="18.75" customHeight="1">
      <c r="A29" s="102" t="s">
        <v>57</v>
      </c>
      <c r="B29" s="22">
        <f>SUM(B30)</f>
        <v>164</v>
      </c>
      <c r="C29" s="22"/>
      <c r="D29" s="103">
        <f>SUM(D30)</f>
        <v>2</v>
      </c>
      <c r="E29" s="109">
        <f>SUM(E30)</f>
        <v>100</v>
      </c>
      <c r="F29" s="106" t="s">
        <v>20</v>
      </c>
      <c r="G29" s="35">
        <f>E29/D29</f>
        <v>50</v>
      </c>
      <c r="H29" s="107">
        <f>SUM(H30)</f>
        <v>7</v>
      </c>
      <c r="I29" s="23">
        <f>I30</f>
        <v>290</v>
      </c>
      <c r="J29" s="106" t="s">
        <v>20</v>
      </c>
      <c r="K29" s="90">
        <f>K30</f>
        <v>41.42857142857143</v>
      </c>
      <c r="L29" s="103">
        <f>SUM(L30)</f>
        <v>2</v>
      </c>
      <c r="M29" s="109">
        <f>SUM(M30)</f>
        <v>150</v>
      </c>
      <c r="N29" s="106" t="s">
        <v>20</v>
      </c>
      <c r="O29" s="87">
        <f>O30</f>
        <v>75</v>
      </c>
      <c r="P29" s="103">
        <f>SUM(P30)</f>
        <v>2</v>
      </c>
      <c r="Q29" s="109">
        <f>SUM(Q30)</f>
        <v>200</v>
      </c>
      <c r="R29" s="106" t="s">
        <v>20</v>
      </c>
      <c r="S29" s="87">
        <f>S30</f>
        <v>100</v>
      </c>
      <c r="T29" s="103">
        <f>SUM(T30)</f>
        <v>13</v>
      </c>
      <c r="U29" s="109">
        <f>SUM(U30)</f>
        <v>390</v>
      </c>
      <c r="V29" s="39" t="s">
        <v>20</v>
      </c>
      <c r="W29" s="105">
        <f>W30</f>
        <v>30</v>
      </c>
      <c r="X29" s="118">
        <f>D29+H29+L29+P29+T29</f>
        <v>26</v>
      </c>
      <c r="Y29" s="109">
        <f>U29+M29+I29</f>
        <v>830</v>
      </c>
      <c r="Z29" s="106" t="s">
        <v>20</v>
      </c>
      <c r="AA29" s="52">
        <f t="shared" si="21"/>
        <v>31.923076923076923</v>
      </c>
      <c r="AB29" s="41">
        <f>Y29*100/B29</f>
        <v>506.0975609756098</v>
      </c>
      <c r="AC29" s="4"/>
      <c r="AD29" s="4"/>
      <c r="AE29" s="4"/>
      <c r="AF29" s="4"/>
      <c r="AG29" s="4"/>
      <c r="AH29" s="131"/>
    </row>
    <row r="30" spans="1:34" s="54" customFormat="1" ht="18.75" customHeight="1">
      <c r="A30" s="156" t="s">
        <v>54</v>
      </c>
      <c r="B30" s="111">
        <v>164</v>
      </c>
      <c r="C30" s="111"/>
      <c r="D30" s="112">
        <v>2</v>
      </c>
      <c r="E30" s="119">
        <v>100</v>
      </c>
      <c r="F30" s="115" t="s">
        <v>20</v>
      </c>
      <c r="G30" s="35">
        <f>E30/D30</f>
        <v>50</v>
      </c>
      <c r="H30" s="117">
        <v>7</v>
      </c>
      <c r="I30" s="204">
        <v>290</v>
      </c>
      <c r="J30" s="115" t="s">
        <v>20</v>
      </c>
      <c r="K30" s="90">
        <f t="shared" si="19"/>
        <v>41.42857142857143</v>
      </c>
      <c r="L30" s="112">
        <v>2</v>
      </c>
      <c r="M30" s="119">
        <v>150</v>
      </c>
      <c r="N30" s="115" t="s">
        <v>20</v>
      </c>
      <c r="O30" s="116">
        <f>M30/L30</f>
        <v>75</v>
      </c>
      <c r="P30" s="112">
        <v>2</v>
      </c>
      <c r="Q30" s="119">
        <v>200</v>
      </c>
      <c r="R30" s="115" t="s">
        <v>20</v>
      </c>
      <c r="S30" s="116">
        <f>Q30/P30</f>
        <v>100</v>
      </c>
      <c r="T30" s="112">
        <v>13</v>
      </c>
      <c r="U30" s="119">
        <v>390</v>
      </c>
      <c r="V30" s="113" t="s">
        <v>20</v>
      </c>
      <c r="W30" s="114">
        <f>U30/T30</f>
        <v>30</v>
      </c>
      <c r="X30" s="118">
        <f>D30+H30+L30+P30+T30</f>
        <v>26</v>
      </c>
      <c r="Y30" s="119">
        <v>1130</v>
      </c>
      <c r="Z30" s="115" t="s">
        <v>20</v>
      </c>
      <c r="AA30" s="120">
        <f>Y30/X30</f>
        <v>43.46153846153846</v>
      </c>
      <c r="AB30" s="121">
        <v>213</v>
      </c>
      <c r="AC30" s="53"/>
      <c r="AD30" s="53"/>
      <c r="AE30" s="53"/>
      <c r="AF30" s="53"/>
      <c r="AG30" s="53"/>
      <c r="AH30" s="122"/>
    </row>
    <row r="31" spans="1:34" s="67" customFormat="1" ht="18.75" customHeight="1">
      <c r="A31" s="10" t="s">
        <v>58</v>
      </c>
      <c r="B31" s="158">
        <f>B32+B33+B34+B35</f>
        <v>4559</v>
      </c>
      <c r="C31" s="22"/>
      <c r="D31" s="159">
        <f>D33+D34+D35</f>
        <v>7</v>
      </c>
      <c r="E31" s="200">
        <f>E33+E34+E35</f>
        <v>1844</v>
      </c>
      <c r="F31" s="39" t="s">
        <v>20</v>
      </c>
      <c r="G31" s="104">
        <f t="shared" si="18"/>
        <v>263.42857142857144</v>
      </c>
      <c r="H31" s="159">
        <f>H32+H33+H34+H35</f>
        <v>28</v>
      </c>
      <c r="I31" s="200">
        <f>I32+I33+I34+I35</f>
        <v>2841</v>
      </c>
      <c r="J31" s="106" t="s">
        <v>20</v>
      </c>
      <c r="K31" s="87">
        <f t="shared" si="19"/>
        <v>101.46428571428571</v>
      </c>
      <c r="L31" s="159">
        <f>L32+L33+L34+L35</f>
        <v>22</v>
      </c>
      <c r="M31" s="200">
        <f>M32+M33+M34+M35</f>
        <v>5307</v>
      </c>
      <c r="N31" s="106" t="s">
        <v>20</v>
      </c>
      <c r="O31" s="87">
        <f>M31/L31</f>
        <v>241.22727272727272</v>
      </c>
      <c r="P31" s="159">
        <f>P32+P33+P34+P35</f>
        <v>10</v>
      </c>
      <c r="Q31" s="200">
        <f>Q32+Q33+Q34+Q35</f>
        <v>4470</v>
      </c>
      <c r="R31" s="106" t="s">
        <v>20</v>
      </c>
      <c r="S31" s="87">
        <f t="shared" si="20"/>
        <v>447</v>
      </c>
      <c r="T31" s="160">
        <f>SUM(T32:T35)</f>
        <v>13</v>
      </c>
      <c r="U31" s="162">
        <f>SUM(U32:U35)</f>
        <v>2218</v>
      </c>
      <c r="V31" s="39" t="s">
        <v>20</v>
      </c>
      <c r="W31" s="105">
        <f t="shared" si="16"/>
        <v>170.6153846153846</v>
      </c>
      <c r="X31" s="161">
        <f>X32+X33+X34+X35</f>
        <v>82</v>
      </c>
      <c r="Y31" s="162">
        <f>Y32+Y33+Y34+Y35</f>
        <v>16680</v>
      </c>
      <c r="Z31" s="39" t="s">
        <v>20</v>
      </c>
      <c r="AA31" s="40">
        <f t="shared" si="21"/>
        <v>203.41463414634146</v>
      </c>
      <c r="AB31" s="41">
        <f t="shared" si="7"/>
        <v>365.8697082693573</v>
      </c>
      <c r="AC31" s="53"/>
      <c r="AD31" s="53"/>
      <c r="AE31" s="53"/>
      <c r="AF31" s="53"/>
      <c r="AG31" s="53"/>
      <c r="AH31" s="122"/>
    </row>
    <row r="32" spans="1:34" s="67" customFormat="1" ht="18.75" customHeight="1">
      <c r="A32" s="11" t="s">
        <v>23</v>
      </c>
      <c r="B32" s="19">
        <v>658</v>
      </c>
      <c r="C32" s="19"/>
      <c r="D32" s="13">
        <v>0</v>
      </c>
      <c r="E32" s="17">
        <v>0</v>
      </c>
      <c r="F32" s="46" t="s">
        <v>20</v>
      </c>
      <c r="G32" s="12">
        <v>0</v>
      </c>
      <c r="H32" s="13">
        <v>13</v>
      </c>
      <c r="I32" s="17">
        <v>844</v>
      </c>
      <c r="J32" s="46" t="s">
        <v>20</v>
      </c>
      <c r="K32" s="90">
        <f t="shared" si="19"/>
        <v>64.92307692307692</v>
      </c>
      <c r="L32" s="13">
        <v>11</v>
      </c>
      <c r="M32" s="17">
        <v>1885</v>
      </c>
      <c r="N32" s="46" t="s">
        <v>20</v>
      </c>
      <c r="O32" s="90">
        <f>M32/L32</f>
        <v>171.36363636363637</v>
      </c>
      <c r="P32" s="13">
        <v>4</v>
      </c>
      <c r="Q32" s="17">
        <v>1322</v>
      </c>
      <c r="R32" s="46" t="s">
        <v>20</v>
      </c>
      <c r="S32" s="90">
        <f t="shared" si="20"/>
        <v>330.5</v>
      </c>
      <c r="T32" s="13">
        <v>7</v>
      </c>
      <c r="U32" s="17">
        <v>1238</v>
      </c>
      <c r="V32" s="89" t="s">
        <v>20</v>
      </c>
      <c r="W32" s="90">
        <f t="shared" si="16"/>
        <v>176.85714285714286</v>
      </c>
      <c r="X32" s="15">
        <f>H32+L32+P32+T32</f>
        <v>35</v>
      </c>
      <c r="Y32" s="17">
        <f>I32+M32+Q32+U32</f>
        <v>5289</v>
      </c>
      <c r="Z32" s="46" t="s">
        <v>20</v>
      </c>
      <c r="AA32" s="52">
        <v>0</v>
      </c>
      <c r="AB32" s="45">
        <f t="shared" si="7"/>
        <v>803.7993920972644</v>
      </c>
      <c r="AC32" s="53"/>
      <c r="AD32" s="53"/>
      <c r="AE32" s="53"/>
      <c r="AF32" s="53"/>
      <c r="AG32" s="53"/>
      <c r="AH32" s="122"/>
    </row>
    <row r="33" spans="1:34" s="81" customFormat="1" ht="18.75" customHeight="1">
      <c r="A33" s="55" t="s">
        <v>39</v>
      </c>
      <c r="B33" s="92">
        <v>2572</v>
      </c>
      <c r="C33" s="92"/>
      <c r="D33" s="61">
        <v>1</v>
      </c>
      <c r="E33" s="58">
        <v>1000</v>
      </c>
      <c r="F33" s="59" t="s">
        <v>20</v>
      </c>
      <c r="G33" s="60">
        <f t="shared" si="18"/>
        <v>1000</v>
      </c>
      <c r="H33" s="64">
        <v>2</v>
      </c>
      <c r="I33" s="21">
        <v>850</v>
      </c>
      <c r="J33" s="59" t="s">
        <v>20</v>
      </c>
      <c r="K33" s="275">
        <f t="shared" si="19"/>
        <v>425</v>
      </c>
      <c r="L33" s="61">
        <v>4</v>
      </c>
      <c r="M33" s="58">
        <v>2000</v>
      </c>
      <c r="N33" s="59" t="s">
        <v>20</v>
      </c>
      <c r="O33" s="149">
        <f>M33/L33</f>
        <v>500</v>
      </c>
      <c r="P33" s="61">
        <v>2</v>
      </c>
      <c r="Q33" s="58">
        <v>2100</v>
      </c>
      <c r="R33" s="59" t="s">
        <v>20</v>
      </c>
      <c r="S33" s="149">
        <f t="shared" si="20"/>
        <v>1050</v>
      </c>
      <c r="T33" s="61">
        <v>4</v>
      </c>
      <c r="U33" s="58">
        <v>950</v>
      </c>
      <c r="V33" s="93" t="s">
        <v>20</v>
      </c>
      <c r="W33" s="149">
        <f t="shared" si="16"/>
        <v>237.5</v>
      </c>
      <c r="X33" s="25">
        <v>15</v>
      </c>
      <c r="Y33" s="58">
        <f>U33+Q33+M33+I33+E33</f>
        <v>6900</v>
      </c>
      <c r="Z33" s="59" t="s">
        <v>20</v>
      </c>
      <c r="AA33" s="66">
        <f t="shared" si="21"/>
        <v>460</v>
      </c>
      <c r="AB33" s="57">
        <f t="shared" si="7"/>
        <v>268.2737169517885</v>
      </c>
      <c r="AC33" s="53"/>
      <c r="AD33" s="53"/>
      <c r="AE33" s="53"/>
      <c r="AF33" s="53"/>
      <c r="AG33" s="53"/>
      <c r="AH33" s="122"/>
    </row>
    <row r="34" spans="1:34" s="110" customFormat="1" ht="18.75" customHeight="1">
      <c r="A34" s="55" t="s">
        <v>11</v>
      </c>
      <c r="B34" s="92">
        <v>381</v>
      </c>
      <c r="C34" s="92"/>
      <c r="D34" s="61">
        <v>3</v>
      </c>
      <c r="E34" s="21">
        <v>496</v>
      </c>
      <c r="F34" s="93" t="s">
        <v>20</v>
      </c>
      <c r="G34" s="60">
        <f t="shared" si="18"/>
        <v>165.33333333333334</v>
      </c>
      <c r="H34" s="64">
        <v>2</v>
      </c>
      <c r="I34" s="21">
        <v>127</v>
      </c>
      <c r="J34" s="59" t="s">
        <v>20</v>
      </c>
      <c r="K34" s="163">
        <f t="shared" si="19"/>
        <v>63.5</v>
      </c>
      <c r="L34" s="61">
        <v>6</v>
      </c>
      <c r="M34" s="58">
        <v>1348</v>
      </c>
      <c r="N34" s="59" t="s">
        <v>20</v>
      </c>
      <c r="O34" s="63">
        <f>M34/L34</f>
        <v>224.66666666666666</v>
      </c>
      <c r="P34" s="61">
        <v>3</v>
      </c>
      <c r="Q34" s="58">
        <v>898</v>
      </c>
      <c r="R34" s="59" t="s">
        <v>20</v>
      </c>
      <c r="S34" s="63">
        <f t="shared" si="20"/>
        <v>299.3333333333333</v>
      </c>
      <c r="T34" s="61">
        <v>0</v>
      </c>
      <c r="U34" s="58" t="s">
        <v>8</v>
      </c>
      <c r="V34" s="93" t="s">
        <v>62</v>
      </c>
      <c r="W34" s="164" t="s">
        <v>8</v>
      </c>
      <c r="X34" s="25">
        <f>P34+L34+H34+D34</f>
        <v>14</v>
      </c>
      <c r="Y34" s="58">
        <f>Q34+M34+I34+E34</f>
        <v>2869</v>
      </c>
      <c r="Z34" s="59" t="s">
        <v>20</v>
      </c>
      <c r="AA34" s="66">
        <f t="shared" si="21"/>
        <v>204.92857142857142</v>
      </c>
      <c r="AB34" s="57">
        <f t="shared" si="7"/>
        <v>753.0183727034121</v>
      </c>
      <c r="AC34" s="4"/>
      <c r="AD34" s="4"/>
      <c r="AE34" s="4"/>
      <c r="AF34" s="4"/>
      <c r="AG34" s="4"/>
      <c r="AH34" s="131"/>
    </row>
    <row r="35" spans="1:34" s="168" customFormat="1" ht="18.75" customHeight="1">
      <c r="A35" s="171" t="s">
        <v>12</v>
      </c>
      <c r="B35" s="165">
        <v>948</v>
      </c>
      <c r="C35" s="165"/>
      <c r="D35" s="172">
        <v>3</v>
      </c>
      <c r="E35" s="173">
        <v>348</v>
      </c>
      <c r="F35" s="289" t="s">
        <v>20</v>
      </c>
      <c r="G35" s="290">
        <v>116</v>
      </c>
      <c r="H35" s="174">
        <v>11</v>
      </c>
      <c r="I35" s="175">
        <v>1020</v>
      </c>
      <c r="J35" s="289" t="s">
        <v>20</v>
      </c>
      <c r="K35" s="296">
        <v>93</v>
      </c>
      <c r="L35" s="172">
        <v>1</v>
      </c>
      <c r="M35" s="173">
        <v>74</v>
      </c>
      <c r="N35" s="289" t="s">
        <v>20</v>
      </c>
      <c r="O35" s="69">
        <v>74</v>
      </c>
      <c r="P35" s="172">
        <v>1</v>
      </c>
      <c r="Q35" s="173">
        <v>150</v>
      </c>
      <c r="R35" s="289" t="s">
        <v>20</v>
      </c>
      <c r="S35" s="69">
        <v>150</v>
      </c>
      <c r="T35" s="172">
        <v>2</v>
      </c>
      <c r="U35" s="173">
        <v>30</v>
      </c>
      <c r="V35" s="297" t="s">
        <v>20</v>
      </c>
      <c r="W35" s="298">
        <v>15</v>
      </c>
      <c r="X35" s="288">
        <f>T35+P35+L35+H35+D35</f>
        <v>18</v>
      </c>
      <c r="Y35" s="173">
        <f>U35+Q35+M35+I35+E35</f>
        <v>1622</v>
      </c>
      <c r="Z35" s="289" t="s">
        <v>20</v>
      </c>
      <c r="AA35" s="71">
        <v>90</v>
      </c>
      <c r="AB35" s="293">
        <v>171.1</v>
      </c>
      <c r="AC35" s="53"/>
      <c r="AD35" s="53"/>
      <c r="AE35" s="53"/>
      <c r="AF35" s="53"/>
      <c r="AG35" s="53"/>
      <c r="AH35" s="122"/>
    </row>
    <row r="36" spans="1:28" s="184" customFormat="1" ht="18.75" customHeight="1">
      <c r="A36" s="72" t="s">
        <v>60</v>
      </c>
      <c r="B36" s="73">
        <v>94</v>
      </c>
      <c r="C36" s="299"/>
      <c r="D36" s="303">
        <v>2</v>
      </c>
      <c r="E36" s="75">
        <v>362</v>
      </c>
      <c r="F36" s="76" t="s">
        <v>20</v>
      </c>
      <c r="G36" s="77">
        <f>E36/D36</f>
        <v>181</v>
      </c>
      <c r="H36" s="97">
        <v>1</v>
      </c>
      <c r="I36" s="75">
        <v>98</v>
      </c>
      <c r="J36" s="76" t="s">
        <v>20</v>
      </c>
      <c r="K36" s="78">
        <f t="shared" si="19"/>
        <v>98</v>
      </c>
      <c r="L36" s="307">
        <v>0</v>
      </c>
      <c r="M36" s="75">
        <v>0</v>
      </c>
      <c r="N36" s="76" t="s">
        <v>20</v>
      </c>
      <c r="O36" s="78">
        <v>0</v>
      </c>
      <c r="P36" s="97">
        <v>1</v>
      </c>
      <c r="Q36" s="75">
        <v>200</v>
      </c>
      <c r="R36" s="76" t="s">
        <v>20</v>
      </c>
      <c r="S36" s="78">
        <f>Q36/P36</f>
        <v>200</v>
      </c>
      <c r="T36" s="97">
        <v>0</v>
      </c>
      <c r="U36" s="75">
        <v>0</v>
      </c>
      <c r="V36" s="99" t="s">
        <v>20</v>
      </c>
      <c r="W36" s="138">
        <v>0</v>
      </c>
      <c r="X36" s="97">
        <v>4</v>
      </c>
      <c r="Y36" s="75">
        <v>600</v>
      </c>
      <c r="Z36" s="76" t="s">
        <v>20</v>
      </c>
      <c r="AA36" s="79">
        <f t="shared" si="21"/>
        <v>150</v>
      </c>
      <c r="AB36" s="80">
        <f>Y36*100/B36</f>
        <v>638.2978723404256</v>
      </c>
    </row>
    <row r="37" spans="1:32" s="2" customFormat="1" ht="20.25" customHeight="1">
      <c r="A37" s="316" t="s">
        <v>21</v>
      </c>
      <c r="B37" s="318" t="s">
        <v>22</v>
      </c>
      <c r="C37" s="320"/>
      <c r="D37" s="322" t="s">
        <v>14</v>
      </c>
      <c r="E37" s="323"/>
      <c r="F37" s="323"/>
      <c r="G37" s="324"/>
      <c r="H37" s="311" t="s">
        <v>15</v>
      </c>
      <c r="I37" s="312"/>
      <c r="J37" s="312"/>
      <c r="K37" s="313"/>
      <c r="L37" s="311" t="s">
        <v>16</v>
      </c>
      <c r="M37" s="312"/>
      <c r="N37" s="312"/>
      <c r="O37" s="313"/>
      <c r="P37" s="311" t="s">
        <v>17</v>
      </c>
      <c r="Q37" s="312"/>
      <c r="R37" s="312"/>
      <c r="S37" s="313"/>
      <c r="T37" s="311" t="s">
        <v>18</v>
      </c>
      <c r="U37" s="312"/>
      <c r="V37" s="312"/>
      <c r="W37" s="313"/>
      <c r="X37" s="322" t="s">
        <v>5</v>
      </c>
      <c r="Y37" s="323"/>
      <c r="Z37" s="323"/>
      <c r="AA37" s="324"/>
      <c r="AB37" s="318" t="s">
        <v>42</v>
      </c>
      <c r="AC37" s="29"/>
      <c r="AD37" s="29"/>
      <c r="AE37" s="29"/>
      <c r="AF37" s="1"/>
    </row>
    <row r="38" spans="1:28" s="2" customFormat="1" ht="63" customHeight="1">
      <c r="A38" s="317"/>
      <c r="B38" s="319"/>
      <c r="C38" s="321"/>
      <c r="D38" s="3" t="s">
        <v>19</v>
      </c>
      <c r="E38" s="198" t="s">
        <v>40</v>
      </c>
      <c r="F38" s="314" t="s">
        <v>43</v>
      </c>
      <c r="G38" s="315"/>
      <c r="H38" s="3" t="s">
        <v>19</v>
      </c>
      <c r="I38" s="198" t="s">
        <v>40</v>
      </c>
      <c r="J38" s="314" t="s">
        <v>43</v>
      </c>
      <c r="K38" s="315"/>
      <c r="L38" s="3" t="s">
        <v>19</v>
      </c>
      <c r="M38" s="198" t="s">
        <v>40</v>
      </c>
      <c r="N38" s="314" t="s">
        <v>43</v>
      </c>
      <c r="O38" s="315"/>
      <c r="P38" s="3" t="s">
        <v>19</v>
      </c>
      <c r="Q38" s="198" t="s">
        <v>40</v>
      </c>
      <c r="R38" s="314" t="s">
        <v>43</v>
      </c>
      <c r="S38" s="315"/>
      <c r="T38" s="3" t="s">
        <v>19</v>
      </c>
      <c r="U38" s="198" t="s">
        <v>40</v>
      </c>
      <c r="V38" s="314" t="s">
        <v>43</v>
      </c>
      <c r="W38" s="315"/>
      <c r="X38" s="3" t="s">
        <v>19</v>
      </c>
      <c r="Y38" s="198" t="s">
        <v>40</v>
      </c>
      <c r="Z38" s="314" t="s">
        <v>43</v>
      </c>
      <c r="AA38" s="315"/>
      <c r="AB38" s="328"/>
    </row>
    <row r="39" spans="1:34" s="67" customFormat="1" ht="18.75" customHeight="1">
      <c r="A39" s="10" t="s">
        <v>59</v>
      </c>
      <c r="B39" s="158">
        <f>SUM(B40:B41)</f>
        <v>686</v>
      </c>
      <c r="C39" s="22"/>
      <c r="D39" s="159">
        <f>SUM(D40:D41)</f>
        <v>1</v>
      </c>
      <c r="E39" s="200">
        <f>SUM(E40:E41)</f>
        <v>400</v>
      </c>
      <c r="F39" s="39" t="s">
        <v>20</v>
      </c>
      <c r="G39" s="104">
        <f>E39/D39</f>
        <v>400</v>
      </c>
      <c r="H39" s="159">
        <f>SUM(H40:H41)</f>
        <v>7</v>
      </c>
      <c r="I39" s="200">
        <f>SUM(I40:I41)</f>
        <v>1080</v>
      </c>
      <c r="J39" s="106" t="s">
        <v>20</v>
      </c>
      <c r="K39" s="87">
        <f>I39/H39</f>
        <v>154.28571428571428</v>
      </c>
      <c r="L39" s="159">
        <f>SUM(L40:L41)</f>
        <v>1</v>
      </c>
      <c r="M39" s="200">
        <f>SUM(M40:M41)</f>
        <v>25</v>
      </c>
      <c r="N39" s="106" t="s">
        <v>20</v>
      </c>
      <c r="O39" s="87">
        <f>M39/L39</f>
        <v>25</v>
      </c>
      <c r="P39" s="159">
        <f>SUM(P40:P41)</f>
        <v>0</v>
      </c>
      <c r="Q39" s="200">
        <f>SUM(Q40:Q41)</f>
        <v>0</v>
      </c>
      <c r="R39" s="106" t="s">
        <v>20</v>
      </c>
      <c r="S39" s="87">
        <v>0</v>
      </c>
      <c r="T39" s="160">
        <f>SUM(T40:T41)</f>
        <v>0</v>
      </c>
      <c r="U39" s="162">
        <f>SUM(U40:U41)</f>
        <v>0</v>
      </c>
      <c r="V39" s="39" t="s">
        <v>20</v>
      </c>
      <c r="W39" s="105">
        <v>0</v>
      </c>
      <c r="X39" s="159">
        <f>SUM(X40:X41)</f>
        <v>9</v>
      </c>
      <c r="Y39" s="200">
        <f>SUM(Y40:Y41)</f>
        <v>1505</v>
      </c>
      <c r="Z39" s="39" t="s">
        <v>20</v>
      </c>
      <c r="AA39" s="104">
        <f>Y39/X39</f>
        <v>167.22222222222223</v>
      </c>
      <c r="AB39" s="41">
        <f>Y39*100/B39</f>
        <v>219.3877551020408</v>
      </c>
      <c r="AC39" s="53"/>
      <c r="AD39" s="53"/>
      <c r="AE39" s="53"/>
      <c r="AF39" s="53"/>
      <c r="AG39" s="53"/>
      <c r="AH39" s="122"/>
    </row>
    <row r="40" spans="1:33" s="131" customFormat="1" ht="18.75" customHeight="1">
      <c r="A40" s="43" t="s">
        <v>24</v>
      </c>
      <c r="B40" s="300">
        <v>686</v>
      </c>
      <c r="C40" s="300"/>
      <c r="D40" s="224">
        <v>1</v>
      </c>
      <c r="E40" s="225">
        <v>400</v>
      </c>
      <c r="F40" s="301" t="s">
        <v>20</v>
      </c>
      <c r="G40" s="268">
        <f>E40/D40</f>
        <v>400</v>
      </c>
      <c r="H40" s="224">
        <v>7</v>
      </c>
      <c r="I40" s="225">
        <v>1080</v>
      </c>
      <c r="J40" s="301" t="s">
        <v>20</v>
      </c>
      <c r="K40" s="268">
        <f>I40/H40</f>
        <v>154.28571428571428</v>
      </c>
      <c r="L40" s="224">
        <v>1</v>
      </c>
      <c r="M40" s="225">
        <v>25</v>
      </c>
      <c r="N40" s="301" t="s">
        <v>20</v>
      </c>
      <c r="O40" s="37">
        <f>M40/L40</f>
        <v>25</v>
      </c>
      <c r="P40" s="224"/>
      <c r="Q40" s="225"/>
      <c r="R40" s="301" t="s">
        <v>20</v>
      </c>
      <c r="S40" s="69">
        <v>0</v>
      </c>
      <c r="T40" s="224"/>
      <c r="U40" s="225"/>
      <c r="V40" s="301" t="s">
        <v>20</v>
      </c>
      <c r="W40" s="268">
        <v>0</v>
      </c>
      <c r="X40" s="224">
        <f>SUM(D40,H40,L40,P40,T40)</f>
        <v>9</v>
      </c>
      <c r="Y40" s="225">
        <f>SUM(E40,I40,M40,Q40,U40)</f>
        <v>1505</v>
      </c>
      <c r="Z40" s="301" t="s">
        <v>20</v>
      </c>
      <c r="AA40" s="268">
        <f>Y40/X40</f>
        <v>167.22222222222223</v>
      </c>
      <c r="AB40" s="302">
        <f t="shared" si="7"/>
        <v>219.3877551020408</v>
      </c>
      <c r="AC40" s="4"/>
      <c r="AD40" s="4"/>
      <c r="AE40" s="4"/>
      <c r="AF40" s="4"/>
      <c r="AG40" s="4"/>
    </row>
    <row r="41" spans="1:33" s="54" customFormat="1" ht="18.75" customHeight="1">
      <c r="A41" s="72" t="s">
        <v>38</v>
      </c>
      <c r="B41" s="96">
        <v>0</v>
      </c>
      <c r="C41" s="96"/>
      <c r="D41" s="97">
        <v>0</v>
      </c>
      <c r="E41" s="75">
        <v>0</v>
      </c>
      <c r="F41" s="76" t="s">
        <v>20</v>
      </c>
      <c r="G41" s="77">
        <v>0</v>
      </c>
      <c r="H41" s="100">
        <v>0</v>
      </c>
      <c r="I41" s="176">
        <v>0</v>
      </c>
      <c r="J41" s="76" t="s">
        <v>62</v>
      </c>
      <c r="K41" s="77">
        <v>0</v>
      </c>
      <c r="L41" s="97">
        <v>0</v>
      </c>
      <c r="M41" s="75">
        <v>0</v>
      </c>
      <c r="N41" s="76" t="s">
        <v>62</v>
      </c>
      <c r="O41" s="279">
        <v>0</v>
      </c>
      <c r="P41" s="97">
        <v>0</v>
      </c>
      <c r="Q41" s="75">
        <v>0</v>
      </c>
      <c r="R41" s="76" t="s">
        <v>62</v>
      </c>
      <c r="S41" s="78">
        <v>0</v>
      </c>
      <c r="T41" s="97">
        <v>0</v>
      </c>
      <c r="U41" s="75">
        <v>0</v>
      </c>
      <c r="V41" s="76" t="s">
        <v>62</v>
      </c>
      <c r="W41" s="77">
        <v>0</v>
      </c>
      <c r="X41" s="74">
        <v>0</v>
      </c>
      <c r="Y41" s="75">
        <v>0</v>
      </c>
      <c r="Z41" s="76" t="s">
        <v>62</v>
      </c>
      <c r="AA41" s="77">
        <v>0</v>
      </c>
      <c r="AB41" s="80" t="s">
        <v>8</v>
      </c>
      <c r="AC41" s="53"/>
      <c r="AD41" s="53"/>
      <c r="AE41" s="53"/>
      <c r="AF41" s="53"/>
      <c r="AG41" s="53"/>
    </row>
    <row r="42" spans="1:33" s="67" customFormat="1" ht="18.75" customHeight="1">
      <c r="A42" s="102" t="s">
        <v>44</v>
      </c>
      <c r="B42" s="22">
        <f>B43+B44+B45+B46+B47</f>
        <v>28484</v>
      </c>
      <c r="C42" s="22"/>
      <c r="D42" s="103">
        <f>D43+D44+D45+D46+D47</f>
        <v>103</v>
      </c>
      <c r="E42" s="109">
        <f>E43+E44+E45+E46+E47</f>
        <v>13630</v>
      </c>
      <c r="F42" s="106" t="s">
        <v>20</v>
      </c>
      <c r="G42" s="35">
        <f aca="true" t="shared" si="22" ref="G42:G53">E42/D42</f>
        <v>132.33009708737865</v>
      </c>
      <c r="H42" s="107">
        <f>H43+H44+H45+H46+H47</f>
        <v>252</v>
      </c>
      <c r="I42" s="23">
        <f>I43+I44+I45+I46+I47</f>
        <v>66012</v>
      </c>
      <c r="J42" s="106" t="s">
        <v>20</v>
      </c>
      <c r="K42" s="167">
        <f aca="true" t="shared" si="23" ref="K42:K53">I42/H42</f>
        <v>261.95238095238096</v>
      </c>
      <c r="L42" s="103">
        <f>L43+L44+L45+L46+L47</f>
        <v>153</v>
      </c>
      <c r="M42" s="109">
        <f>M43+M44+M45+M46+M47</f>
        <v>48811</v>
      </c>
      <c r="N42" s="106" t="s">
        <v>20</v>
      </c>
      <c r="O42" s="87">
        <f aca="true" t="shared" si="24" ref="O42:O53">M42/L42</f>
        <v>319.0261437908497</v>
      </c>
      <c r="P42" s="103">
        <f>P43+P44+P45+P46+P47</f>
        <v>158</v>
      </c>
      <c r="Q42" s="109">
        <f>Q43+Q44+Q45+Q46+Q47</f>
        <v>33253</v>
      </c>
      <c r="R42" s="106" t="s">
        <v>20</v>
      </c>
      <c r="S42" s="87">
        <f aca="true" t="shared" si="25" ref="S42:S53">Q42/P42</f>
        <v>210.4620253164557</v>
      </c>
      <c r="T42" s="103">
        <f>T43+T44+T45+T46+T47</f>
        <v>112</v>
      </c>
      <c r="U42" s="109">
        <f>U43+U44+U45+U46</f>
        <v>27822</v>
      </c>
      <c r="V42" s="39" t="s">
        <v>20</v>
      </c>
      <c r="W42" s="105">
        <f>U42/T42</f>
        <v>248.41071428571428</v>
      </c>
      <c r="X42" s="108">
        <f>X43+X44+X45+X46+X47</f>
        <v>778</v>
      </c>
      <c r="Y42" s="109">
        <f>Y43+Y44+Y45+Y46+Y47</f>
        <v>189528</v>
      </c>
      <c r="Z42" s="106" t="s">
        <v>20</v>
      </c>
      <c r="AA42" s="87">
        <f aca="true" t="shared" si="26" ref="AA42:AA52">Y42/X42</f>
        <v>243.60925449871465</v>
      </c>
      <c r="AB42" s="41">
        <f t="shared" si="7"/>
        <v>665.3840752703272</v>
      </c>
      <c r="AC42" s="53"/>
      <c r="AD42" s="53"/>
      <c r="AE42" s="53"/>
      <c r="AF42" s="53"/>
      <c r="AG42" s="53"/>
    </row>
    <row r="43" spans="1:33" s="67" customFormat="1" ht="18.75" customHeight="1">
      <c r="A43" s="43" t="s">
        <v>45</v>
      </c>
      <c r="B43" s="19">
        <f>B6+B7+B8+B9+B10+B12+B14+B19+B20+B23+B24+B32+B34+B17</f>
        <v>14787</v>
      </c>
      <c r="C43" s="19"/>
      <c r="D43" s="13">
        <v>47</v>
      </c>
      <c r="E43" s="17">
        <v>7299</v>
      </c>
      <c r="F43" s="46" t="s">
        <v>20</v>
      </c>
      <c r="G43" s="12">
        <f t="shared" si="22"/>
        <v>155.29787234042553</v>
      </c>
      <c r="H43" s="13">
        <v>114</v>
      </c>
      <c r="I43" s="17">
        <v>24178</v>
      </c>
      <c r="J43" s="89" t="s">
        <v>20</v>
      </c>
      <c r="K43" s="169">
        <f t="shared" si="23"/>
        <v>212.08771929824562</v>
      </c>
      <c r="L43" s="13">
        <v>71</v>
      </c>
      <c r="M43" s="17">
        <v>6396</v>
      </c>
      <c r="N43" s="46" t="s">
        <v>20</v>
      </c>
      <c r="O43" s="50">
        <f t="shared" si="24"/>
        <v>90.08450704225352</v>
      </c>
      <c r="P43" s="13">
        <v>65</v>
      </c>
      <c r="Q43" s="17">
        <v>7038</v>
      </c>
      <c r="R43" s="46" t="s">
        <v>20</v>
      </c>
      <c r="S43" s="69">
        <f t="shared" si="25"/>
        <v>108.27692307692308</v>
      </c>
      <c r="T43" s="13">
        <v>49</v>
      </c>
      <c r="U43" s="17">
        <v>13410</v>
      </c>
      <c r="V43" s="89" t="s">
        <v>20</v>
      </c>
      <c r="W43" s="169">
        <f>U43/T43</f>
        <v>273.6734693877551</v>
      </c>
      <c r="X43" s="224">
        <f aca="true" t="shared" si="27" ref="X43:Y47">T43+P43+L43+H43+D43</f>
        <v>346</v>
      </c>
      <c r="Y43" s="225">
        <f t="shared" si="27"/>
        <v>58321</v>
      </c>
      <c r="Z43" s="46" t="s">
        <v>20</v>
      </c>
      <c r="AA43" s="69">
        <f t="shared" si="26"/>
        <v>168.55780346820808</v>
      </c>
      <c r="AB43" s="45">
        <f>Y43*100/B43</f>
        <v>394.40724961114495</v>
      </c>
      <c r="AC43" s="53"/>
      <c r="AD43" s="53"/>
      <c r="AE43" s="53"/>
      <c r="AF43" s="53"/>
      <c r="AG43" s="53"/>
    </row>
    <row r="44" spans="1:33" s="223" customFormat="1" ht="18.75" customHeight="1">
      <c r="A44" s="229" t="s">
        <v>46</v>
      </c>
      <c r="B44" s="230">
        <f>B13+B28+B30+B33+B35+B36+B40</f>
        <v>7836</v>
      </c>
      <c r="C44" s="230"/>
      <c r="D44" s="231">
        <v>28</v>
      </c>
      <c r="E44" s="232">
        <v>2992</v>
      </c>
      <c r="F44" s="233" t="s">
        <v>20</v>
      </c>
      <c r="G44" s="234">
        <f t="shared" si="22"/>
        <v>106.85714285714286</v>
      </c>
      <c r="H44" s="231">
        <v>98</v>
      </c>
      <c r="I44" s="232">
        <v>28742</v>
      </c>
      <c r="J44" s="235" t="s">
        <v>20</v>
      </c>
      <c r="K44" s="236">
        <f t="shared" si="23"/>
        <v>293.2857142857143</v>
      </c>
      <c r="L44" s="231">
        <v>46</v>
      </c>
      <c r="M44" s="232">
        <v>28697</v>
      </c>
      <c r="N44" s="233" t="s">
        <v>20</v>
      </c>
      <c r="O44" s="237">
        <f t="shared" si="24"/>
        <v>623.8478260869565</v>
      </c>
      <c r="P44" s="231">
        <v>62</v>
      </c>
      <c r="Q44" s="232">
        <v>18574</v>
      </c>
      <c r="R44" s="233" t="s">
        <v>20</v>
      </c>
      <c r="S44" s="237">
        <f t="shared" si="25"/>
        <v>299.5806451612903</v>
      </c>
      <c r="T44" s="231">
        <v>42</v>
      </c>
      <c r="U44" s="232">
        <v>897</v>
      </c>
      <c r="V44" s="235" t="s">
        <v>20</v>
      </c>
      <c r="W44" s="236">
        <f>U44/T44</f>
        <v>21.357142857142858</v>
      </c>
      <c r="X44" s="231">
        <f t="shared" si="27"/>
        <v>276</v>
      </c>
      <c r="Y44" s="238">
        <f t="shared" si="27"/>
        <v>79902</v>
      </c>
      <c r="Z44" s="233" t="s">
        <v>20</v>
      </c>
      <c r="AA44" s="237">
        <f t="shared" si="26"/>
        <v>289.5</v>
      </c>
      <c r="AB44" s="239">
        <f t="shared" si="7"/>
        <v>1019.6784073506891</v>
      </c>
      <c r="AC44" s="221"/>
      <c r="AD44" s="221"/>
      <c r="AE44" s="221"/>
      <c r="AF44" s="221"/>
      <c r="AG44" s="221"/>
    </row>
    <row r="45" spans="1:33" s="81" customFormat="1" ht="18.75" customHeight="1">
      <c r="A45" s="55" t="s">
        <v>26</v>
      </c>
      <c r="B45" s="92">
        <v>2197</v>
      </c>
      <c r="C45" s="92"/>
      <c r="D45" s="61">
        <v>1</v>
      </c>
      <c r="E45" s="58">
        <v>50</v>
      </c>
      <c r="F45" s="59" t="s">
        <v>20</v>
      </c>
      <c r="G45" s="60">
        <f t="shared" si="22"/>
        <v>50</v>
      </c>
      <c r="H45" s="61">
        <v>10</v>
      </c>
      <c r="I45" s="58">
        <v>3032</v>
      </c>
      <c r="J45" s="93" t="s">
        <v>20</v>
      </c>
      <c r="K45" s="150">
        <f t="shared" si="23"/>
        <v>303.2</v>
      </c>
      <c r="L45" s="61">
        <v>12</v>
      </c>
      <c r="M45" s="58">
        <v>7852</v>
      </c>
      <c r="N45" s="59" t="s">
        <v>20</v>
      </c>
      <c r="O45" s="63">
        <f t="shared" si="24"/>
        <v>654.3333333333334</v>
      </c>
      <c r="P45" s="61">
        <v>5</v>
      </c>
      <c r="Q45" s="58">
        <v>4135</v>
      </c>
      <c r="R45" s="59" t="s">
        <v>20</v>
      </c>
      <c r="S45" s="63">
        <f t="shared" si="25"/>
        <v>827</v>
      </c>
      <c r="T45" s="61">
        <v>6</v>
      </c>
      <c r="U45" s="58">
        <v>3406</v>
      </c>
      <c r="V45" s="93" t="s">
        <v>20</v>
      </c>
      <c r="W45" s="150">
        <f>U45/T45</f>
        <v>567.6666666666666</v>
      </c>
      <c r="X45" s="61">
        <f t="shared" si="27"/>
        <v>34</v>
      </c>
      <c r="Y45" s="65">
        <f t="shared" si="27"/>
        <v>18475</v>
      </c>
      <c r="Z45" s="59" t="s">
        <v>20</v>
      </c>
      <c r="AA45" s="69">
        <f>Y45/X45</f>
        <v>543.3823529411765</v>
      </c>
      <c r="AB45" s="57">
        <f t="shared" si="7"/>
        <v>840.9194355939918</v>
      </c>
      <c r="AC45" s="53"/>
      <c r="AD45" s="53"/>
      <c r="AE45" s="53"/>
      <c r="AF45" s="53"/>
      <c r="AG45" s="53"/>
    </row>
    <row r="46" spans="1:33" s="5" customFormat="1" ht="18.75" customHeight="1">
      <c r="A46" s="171" t="s">
        <v>41</v>
      </c>
      <c r="B46" s="165">
        <v>2263</v>
      </c>
      <c r="C46" s="92"/>
      <c r="D46" s="172">
        <v>13</v>
      </c>
      <c r="E46" s="173">
        <v>2006</v>
      </c>
      <c r="F46" s="59" t="s">
        <v>20</v>
      </c>
      <c r="G46" s="60">
        <v>154</v>
      </c>
      <c r="H46" s="172">
        <v>11</v>
      </c>
      <c r="I46" s="173">
        <v>2259</v>
      </c>
      <c r="J46" s="93" t="s">
        <v>20</v>
      </c>
      <c r="K46" s="150">
        <v>205</v>
      </c>
      <c r="L46" s="172">
        <v>10</v>
      </c>
      <c r="M46" s="173">
        <v>3263</v>
      </c>
      <c r="N46" s="59" t="s">
        <v>20</v>
      </c>
      <c r="O46" s="63">
        <v>326</v>
      </c>
      <c r="P46" s="174">
        <v>2</v>
      </c>
      <c r="Q46" s="175">
        <v>450</v>
      </c>
      <c r="R46" s="59" t="s">
        <v>20</v>
      </c>
      <c r="S46" s="63">
        <v>225</v>
      </c>
      <c r="T46" s="172">
        <v>15</v>
      </c>
      <c r="U46" s="173">
        <v>10109</v>
      </c>
      <c r="V46" s="93" t="s">
        <v>20</v>
      </c>
      <c r="W46" s="150">
        <v>674</v>
      </c>
      <c r="X46" s="61">
        <v>51</v>
      </c>
      <c r="Y46" s="65">
        <v>18087</v>
      </c>
      <c r="Z46" s="59" t="s">
        <v>20</v>
      </c>
      <c r="AA46" s="69">
        <v>355</v>
      </c>
      <c r="AB46" s="57">
        <v>799</v>
      </c>
      <c r="AC46" s="4"/>
      <c r="AD46" s="4"/>
      <c r="AE46" s="4"/>
      <c r="AF46" s="4"/>
      <c r="AG46" s="4"/>
    </row>
    <row r="47" spans="1:33" s="5" customFormat="1" ht="21" customHeight="1">
      <c r="A47" s="72" t="s">
        <v>27</v>
      </c>
      <c r="B47" s="96">
        <v>1401</v>
      </c>
      <c r="C47" s="165"/>
      <c r="D47" s="97">
        <v>14</v>
      </c>
      <c r="E47" s="75">
        <v>1283</v>
      </c>
      <c r="F47" s="76" t="s">
        <v>20</v>
      </c>
      <c r="G47" s="77">
        <f t="shared" si="22"/>
        <v>91.64285714285714</v>
      </c>
      <c r="H47" s="97">
        <v>19</v>
      </c>
      <c r="I47" s="75">
        <v>7801</v>
      </c>
      <c r="J47" s="99" t="s">
        <v>20</v>
      </c>
      <c r="K47" s="138">
        <f t="shared" si="23"/>
        <v>410.57894736842104</v>
      </c>
      <c r="L47" s="97">
        <v>14</v>
      </c>
      <c r="M47" s="75">
        <v>2603</v>
      </c>
      <c r="N47" s="76" t="s">
        <v>20</v>
      </c>
      <c r="O47" s="78">
        <f t="shared" si="24"/>
        <v>185.92857142857142</v>
      </c>
      <c r="P47" s="100">
        <v>24</v>
      </c>
      <c r="Q47" s="176">
        <v>3056</v>
      </c>
      <c r="R47" s="76" t="s">
        <v>20</v>
      </c>
      <c r="S47" s="78">
        <f t="shared" si="25"/>
        <v>127.33333333333333</v>
      </c>
      <c r="T47" s="97">
        <v>0</v>
      </c>
      <c r="U47" s="75">
        <v>0</v>
      </c>
      <c r="V47" s="99" t="s">
        <v>20</v>
      </c>
      <c r="W47" s="177">
        <v>0</v>
      </c>
      <c r="X47" s="97">
        <f t="shared" si="27"/>
        <v>71</v>
      </c>
      <c r="Y47" s="226">
        <f t="shared" si="27"/>
        <v>14743</v>
      </c>
      <c r="Z47" s="76" t="s">
        <v>20</v>
      </c>
      <c r="AA47" s="79">
        <f t="shared" si="26"/>
        <v>207.64788732394365</v>
      </c>
      <c r="AB47" s="80">
        <f t="shared" si="7"/>
        <v>1052.3197715917202</v>
      </c>
      <c r="AC47" s="4"/>
      <c r="AD47" s="4"/>
      <c r="AE47" s="4"/>
      <c r="AF47" s="4"/>
      <c r="AG47" s="4"/>
    </row>
    <row r="48" spans="1:33" s="5" customFormat="1" ht="21" customHeight="1">
      <c r="A48" s="11" t="s">
        <v>47</v>
      </c>
      <c r="B48" s="19">
        <v>14787</v>
      </c>
      <c r="C48" s="19">
        <f>SUM(C6:C10,C12,C14,C16,C19,C20,C23,C24,C32,C34)</f>
        <v>0</v>
      </c>
      <c r="D48" s="15">
        <f>SUM(D12,D17,D20,D19,D14,D8,D7,D9,D6,D10,D23,D34,D24,D32,D43)</f>
        <v>126</v>
      </c>
      <c r="E48" s="276">
        <f>SUM(E12,E17,E20,E19,E14,E8,E7,E9,E6,E10,E23,E34,E24,E32,E43)</f>
        <v>13381</v>
      </c>
      <c r="F48" s="46" t="s">
        <v>20</v>
      </c>
      <c r="G48" s="12">
        <f t="shared" si="22"/>
        <v>106.1984126984127</v>
      </c>
      <c r="H48" s="15">
        <f>SUM(H12,H17,H20,H19,H14,H8,H7,H9,H6,H10,H23,H34,H24,H32,H43)</f>
        <v>507</v>
      </c>
      <c r="I48" s="276">
        <f>SUM(I12,I17,I20,I19,I14,I8,I7,I9,I6,I10,I23,I34,I24,I32,I43)</f>
        <v>51196</v>
      </c>
      <c r="J48" s="89" t="s">
        <v>20</v>
      </c>
      <c r="K48" s="90">
        <f t="shared" si="23"/>
        <v>100.97830374753451</v>
      </c>
      <c r="L48" s="15">
        <f>SUM(L12,L17,L20,L19,L14,L8,L7,L9,L6,L10,L23,L34,L24,L32,L43)</f>
        <v>230</v>
      </c>
      <c r="M48" s="276">
        <f>SUM(M12,M17,M20,M19,M14,M8,M7,M9,M6,M10,M23,M34,M24,M32,M43)</f>
        <v>29849</v>
      </c>
      <c r="N48" s="89" t="s">
        <v>20</v>
      </c>
      <c r="O48" s="90">
        <f t="shared" si="24"/>
        <v>129.77826086956523</v>
      </c>
      <c r="P48" s="15">
        <f>SUM(P12,P17,P20,P19,P14,P8,P7,P9,P6,P10,P23,P34,P24,P32,P43)</f>
        <v>141</v>
      </c>
      <c r="Q48" s="276">
        <f>SUM(Q12,Q17,Q20,Q19,Q14,Q8,Q7,Q9,Q6,Q10,Q23,Q34,Q24,Q32,Q43)</f>
        <v>19913</v>
      </c>
      <c r="R48" s="89" t="s">
        <v>20</v>
      </c>
      <c r="S48" s="90">
        <f t="shared" si="25"/>
        <v>141.22695035460993</v>
      </c>
      <c r="T48" s="15">
        <f>SUM(T12,T17,T20,T19,T14,T8,T7,T9,T6,T10,T23,T34,T24,T32,T43)</f>
        <v>208</v>
      </c>
      <c r="U48" s="276">
        <f>SUM(U12,U17,U20,U19,U14,U8,U7,U9,U6,U10,U23,U34,U24,U32,U43)</f>
        <v>36614</v>
      </c>
      <c r="V48" s="89" t="s">
        <v>20</v>
      </c>
      <c r="W48" s="178">
        <f>U48/T48</f>
        <v>176.02884615384616</v>
      </c>
      <c r="X48" s="305">
        <f>SUM(X12,X17,X20,X19,X14,X8,X7,X9,X6,X10,X23,X34,X24,X32,X43)</f>
        <v>1212</v>
      </c>
      <c r="Y48" s="276">
        <f>SUM(Y12,Y17,Y20,Y19,Y14,Y8,Y7,Y9,Y6,Y10,Y23,Y34,Y24,Y32,Y43)</f>
        <v>150953</v>
      </c>
      <c r="Z48" s="89" t="s">
        <v>20</v>
      </c>
      <c r="AA48" s="52">
        <f t="shared" si="26"/>
        <v>124.54867986798679</v>
      </c>
      <c r="AB48" s="45">
        <f t="shared" si="7"/>
        <v>1020.8493947386218</v>
      </c>
      <c r="AC48" s="4"/>
      <c r="AD48" s="4"/>
      <c r="AE48" s="4"/>
      <c r="AF48" s="4"/>
      <c r="AG48" s="4"/>
    </row>
    <row r="49" spans="1:28" s="179" customFormat="1" ht="21" customHeight="1">
      <c r="A49" s="170" t="s">
        <v>48</v>
      </c>
      <c r="B49" s="92">
        <v>7836</v>
      </c>
      <c r="C49" s="92">
        <f>SUM(C13,C27,C33,C35,C40,C44)</f>
        <v>0</v>
      </c>
      <c r="D49" s="25">
        <f>SUM(D28,D33,D13,D30,D40,D36,D35,D44)</f>
        <v>56</v>
      </c>
      <c r="E49" s="65">
        <f>SUM(E28,E33,E13,E30,E40,E36,E35,E44)</f>
        <v>9050</v>
      </c>
      <c r="F49" s="93" t="s">
        <v>20</v>
      </c>
      <c r="G49" s="60">
        <f t="shared" si="22"/>
        <v>161.60714285714286</v>
      </c>
      <c r="H49" s="25">
        <f>SUM(H28,H33,H13,H30,H40,H36,H35,H44)</f>
        <v>196</v>
      </c>
      <c r="I49" s="65">
        <f>SUM(I28,I33,I13,I30,I40,I36,I35,I44)</f>
        <v>43064</v>
      </c>
      <c r="J49" s="93" t="s">
        <v>20</v>
      </c>
      <c r="K49" s="63">
        <f t="shared" si="23"/>
        <v>219.71428571428572</v>
      </c>
      <c r="L49" s="25">
        <f>SUM(L28,L33,L13,L30,L40,L36,L35,L44)</f>
        <v>131</v>
      </c>
      <c r="M49" s="65">
        <f>SUM(M28,M33,M13,M30,M40,M36,M35,M44)</f>
        <v>46669</v>
      </c>
      <c r="N49" s="93" t="s">
        <v>20</v>
      </c>
      <c r="O49" s="63">
        <f t="shared" si="24"/>
        <v>356.2519083969466</v>
      </c>
      <c r="P49" s="25">
        <f>SUM(P28,P33,P13,P30,P40,P36,P35,P44)</f>
        <v>94</v>
      </c>
      <c r="Q49" s="65">
        <f>SUM(Q28,Q33,Q13,Q30,Q40,Q36,Q35,Q44)</f>
        <v>27279</v>
      </c>
      <c r="R49" s="93" t="s">
        <v>20</v>
      </c>
      <c r="S49" s="63">
        <f t="shared" si="25"/>
        <v>290.20212765957444</v>
      </c>
      <c r="T49" s="25">
        <f>SUM(T28,T33,T13,T30,T40,T36,T35,T44)</f>
        <v>82</v>
      </c>
      <c r="U49" s="65">
        <f>SUM(U28,U33,U13,U30,U40,U36,U35,U44)</f>
        <v>9467</v>
      </c>
      <c r="V49" s="93" t="s">
        <v>20</v>
      </c>
      <c r="W49" s="66">
        <f>U49/T49</f>
        <v>115.45121951219512</v>
      </c>
      <c r="X49" s="25">
        <f>SUM(X28,X33,X13,X30,X40,X36,X35,X44)</f>
        <v>561</v>
      </c>
      <c r="Y49" s="65">
        <f>SUM(Y28,Y33,Y13,Y30,Y40,Y36,Y35,Y44)</f>
        <v>135469</v>
      </c>
      <c r="Z49" s="93" t="s">
        <v>20</v>
      </c>
      <c r="AA49" s="66">
        <f t="shared" si="26"/>
        <v>241.4777183600713</v>
      </c>
      <c r="AB49" s="57">
        <f t="shared" si="7"/>
        <v>1728.8029606942318</v>
      </c>
    </row>
    <row r="50" spans="1:28" s="179" customFormat="1" ht="21">
      <c r="A50" s="170" t="s">
        <v>49</v>
      </c>
      <c r="B50" s="92">
        <v>2197</v>
      </c>
      <c r="C50" s="92">
        <f>SUM(C15,C25,C45)</f>
        <v>0</v>
      </c>
      <c r="D50" s="25">
        <f>SUM(D25,D15,D45)</f>
        <v>4</v>
      </c>
      <c r="E50" s="65">
        <f>SUM(E25,E15,E45)</f>
        <v>540</v>
      </c>
      <c r="F50" s="93" t="s">
        <v>20</v>
      </c>
      <c r="G50" s="60">
        <f t="shared" si="22"/>
        <v>135</v>
      </c>
      <c r="H50" s="25">
        <f>SUM(H25,H15,H45)</f>
        <v>42</v>
      </c>
      <c r="I50" s="65">
        <f>SUM(I25,I15,I45)</f>
        <v>7408</v>
      </c>
      <c r="J50" s="93" t="s">
        <v>20</v>
      </c>
      <c r="K50" s="63">
        <f t="shared" si="23"/>
        <v>176.38095238095238</v>
      </c>
      <c r="L50" s="306">
        <f>SUM(L25,L15,L45)</f>
        <v>42</v>
      </c>
      <c r="M50" s="65">
        <f>SUM(M25,M15,M45)</f>
        <v>14663</v>
      </c>
      <c r="N50" s="93" t="s">
        <v>20</v>
      </c>
      <c r="O50" s="63">
        <f t="shared" si="24"/>
        <v>349.1190476190476</v>
      </c>
      <c r="P50" s="25">
        <f>SUM(P25,P15,P45)</f>
        <v>15</v>
      </c>
      <c r="Q50" s="65">
        <f>SUM(Q25,Q15,Q45)</f>
        <v>8448</v>
      </c>
      <c r="R50" s="93" t="s">
        <v>20</v>
      </c>
      <c r="S50" s="63">
        <f t="shared" si="25"/>
        <v>563.2</v>
      </c>
      <c r="T50" s="25">
        <f>SUM(T25,T15,T45)</f>
        <v>40</v>
      </c>
      <c r="U50" s="65">
        <f>SUM(U25,U15,U45)</f>
        <v>13355</v>
      </c>
      <c r="V50" s="93" t="s">
        <v>20</v>
      </c>
      <c r="W50" s="66">
        <f>U50/T50</f>
        <v>333.875</v>
      </c>
      <c r="X50" s="25">
        <f>SUM(X25,X15,X45)</f>
        <v>143</v>
      </c>
      <c r="Y50" s="65">
        <f>SUM(Y25,Y15,Y45)</f>
        <v>44414</v>
      </c>
      <c r="Z50" s="93" t="s">
        <v>20</v>
      </c>
      <c r="AA50" s="66">
        <f t="shared" si="26"/>
        <v>310.5874125874126</v>
      </c>
      <c r="AB50" s="57">
        <f t="shared" si="7"/>
        <v>2021.5748748293126</v>
      </c>
    </row>
    <row r="51" spans="1:33" s="2" customFormat="1" ht="18.75" customHeight="1">
      <c r="A51" s="170" t="s">
        <v>50</v>
      </c>
      <c r="B51" s="92">
        <v>2263</v>
      </c>
      <c r="C51" s="92">
        <f>SUM(C26)</f>
        <v>0</v>
      </c>
      <c r="D51" s="25">
        <f>SUM(D26,D46)</f>
        <v>13</v>
      </c>
      <c r="E51" s="65">
        <f>SUM(E26,E46)</f>
        <v>2006</v>
      </c>
      <c r="F51" s="93" t="s">
        <v>20</v>
      </c>
      <c r="G51" s="60">
        <f t="shared" si="22"/>
        <v>154.30769230769232</v>
      </c>
      <c r="H51" s="25">
        <f>SUM(H26,H46)</f>
        <v>11</v>
      </c>
      <c r="I51" s="65">
        <f>SUM(I26,I46)</f>
        <v>2259</v>
      </c>
      <c r="J51" s="93" t="s">
        <v>20</v>
      </c>
      <c r="K51" s="63">
        <f t="shared" si="23"/>
        <v>205.36363636363637</v>
      </c>
      <c r="L51" s="25">
        <f>SUM(L26,L46)</f>
        <v>10</v>
      </c>
      <c r="M51" s="65">
        <f>SUM(M26,M46)</f>
        <v>3263</v>
      </c>
      <c r="N51" s="93" t="s">
        <v>20</v>
      </c>
      <c r="O51" s="63">
        <f t="shared" si="24"/>
        <v>326.3</v>
      </c>
      <c r="P51" s="25">
        <f>SUM(P26,P46)</f>
        <v>2</v>
      </c>
      <c r="Q51" s="65">
        <f>SUM(Q26,Q46)</f>
        <v>450</v>
      </c>
      <c r="R51" s="93" t="s">
        <v>20</v>
      </c>
      <c r="S51" s="69">
        <f t="shared" si="25"/>
        <v>225</v>
      </c>
      <c r="T51" s="25">
        <f>SUM(T26,T46)</f>
        <v>15</v>
      </c>
      <c r="U51" s="65">
        <f>SUM(U26,U46)</f>
        <v>10109</v>
      </c>
      <c r="V51" s="93" t="s">
        <v>20</v>
      </c>
      <c r="W51" s="66">
        <f>U51/T51</f>
        <v>673.9333333333333</v>
      </c>
      <c r="X51" s="25">
        <f>SUM(X26,X46)</f>
        <v>51</v>
      </c>
      <c r="Y51" s="65">
        <f>SUM(Y26,Y46)</f>
        <v>18087</v>
      </c>
      <c r="Z51" s="93" t="s">
        <v>20</v>
      </c>
      <c r="AA51" s="66">
        <f t="shared" si="26"/>
        <v>354.6470588235294</v>
      </c>
      <c r="AB51" s="57">
        <f t="shared" si="7"/>
        <v>799.2487847989395</v>
      </c>
      <c r="AC51" s="4"/>
      <c r="AD51" s="4"/>
      <c r="AE51" s="4"/>
      <c r="AF51" s="4"/>
      <c r="AG51" s="4"/>
    </row>
    <row r="52" spans="1:28" s="184" customFormat="1" ht="18.75" customHeight="1">
      <c r="A52" s="196" t="s">
        <v>51</v>
      </c>
      <c r="B52" s="165">
        <v>1401</v>
      </c>
      <c r="C52" s="180"/>
      <c r="D52" s="98">
        <f>SUM(D21,D41,D47)</f>
        <v>14</v>
      </c>
      <c r="E52" s="303">
        <f>SUM(E21,E41,E47)</f>
        <v>1283</v>
      </c>
      <c r="F52" s="93" t="s">
        <v>20</v>
      </c>
      <c r="G52" s="166">
        <f t="shared" si="22"/>
        <v>91.64285714285714</v>
      </c>
      <c r="H52" s="97">
        <f>SUM(H21,H41,H47)</f>
        <v>19</v>
      </c>
      <c r="I52" s="303">
        <f>SUM(I21,I41,I47)</f>
        <v>7801</v>
      </c>
      <c r="J52" s="93" t="s">
        <v>20</v>
      </c>
      <c r="K52" s="278">
        <f t="shared" si="23"/>
        <v>410.57894736842104</v>
      </c>
      <c r="L52" s="97">
        <f>SUM(L21,L41,L47)</f>
        <v>14</v>
      </c>
      <c r="M52" s="303">
        <f>SUM(M21,M41,M47)</f>
        <v>2603</v>
      </c>
      <c r="N52" s="93" t="s">
        <v>20</v>
      </c>
      <c r="O52" s="78">
        <f t="shared" si="24"/>
        <v>185.92857142857142</v>
      </c>
      <c r="P52" s="97">
        <f>SUM(P21,P41,P47)</f>
        <v>24</v>
      </c>
      <c r="Q52" s="303">
        <f>SUM(Q21,Q41,Q47)</f>
        <v>3056</v>
      </c>
      <c r="R52" s="93" t="s">
        <v>20</v>
      </c>
      <c r="S52" s="78">
        <f t="shared" si="25"/>
        <v>127.33333333333333</v>
      </c>
      <c r="T52" s="97">
        <f>SUM(T21,T41,T47)</f>
        <v>0</v>
      </c>
      <c r="U52" s="303">
        <f>SUM(U21,U41,U47)</f>
        <v>0</v>
      </c>
      <c r="V52" s="93" t="s">
        <v>20</v>
      </c>
      <c r="W52" s="71">
        <v>0</v>
      </c>
      <c r="X52" s="97">
        <f>SUM(X21,X41,X47)</f>
        <v>71</v>
      </c>
      <c r="Y52" s="304">
        <f>SUM(Y21,Y41,Y47)</f>
        <v>14743</v>
      </c>
      <c r="Z52" s="93" t="s">
        <v>20</v>
      </c>
      <c r="AA52" s="66">
        <f t="shared" si="26"/>
        <v>207.64788732394365</v>
      </c>
      <c r="AB52" s="57">
        <f t="shared" si="7"/>
        <v>1052.3197715917202</v>
      </c>
    </row>
    <row r="53" spans="1:29" s="215" customFormat="1" ht="21">
      <c r="A53" s="20" t="s">
        <v>28</v>
      </c>
      <c r="B53" s="22">
        <f>SUM(B48:B52)</f>
        <v>28484</v>
      </c>
      <c r="C53" s="24"/>
      <c r="D53" s="23">
        <f>SUM(D48:D52)</f>
        <v>213</v>
      </c>
      <c r="E53" s="24">
        <f>SUM(E48:E52)</f>
        <v>26260</v>
      </c>
      <c r="F53" s="39" t="s">
        <v>20</v>
      </c>
      <c r="G53" s="277">
        <f t="shared" si="22"/>
        <v>123.28638497652582</v>
      </c>
      <c r="H53" s="24">
        <f>SUM(H48:H52)</f>
        <v>775</v>
      </c>
      <c r="I53" s="24">
        <f>SUM(I48:I52)</f>
        <v>111728</v>
      </c>
      <c r="J53" s="39" t="s">
        <v>20</v>
      </c>
      <c r="K53" s="177">
        <f t="shared" si="23"/>
        <v>144.16516129032257</v>
      </c>
      <c r="L53" s="24">
        <f>SUM(L48:L52)</f>
        <v>427</v>
      </c>
      <c r="M53" s="23">
        <f>SUM(M48:M52)</f>
        <v>97047</v>
      </c>
      <c r="N53" s="39" t="s">
        <v>20</v>
      </c>
      <c r="O53" s="280">
        <f t="shared" si="24"/>
        <v>227.27634660421546</v>
      </c>
      <c r="P53" s="108">
        <f>SUM(P48:P52)</f>
        <v>276</v>
      </c>
      <c r="Q53" s="24">
        <f>SUM(Q48:Q52)</f>
        <v>59146</v>
      </c>
      <c r="R53" s="39" t="s">
        <v>20</v>
      </c>
      <c r="S53" s="279">
        <f t="shared" si="25"/>
        <v>214.29710144927537</v>
      </c>
      <c r="T53" s="108">
        <f>SUM(T48:T52)</f>
        <v>345</v>
      </c>
      <c r="U53" s="24">
        <f>SUM(U48:U52)</f>
        <v>69545</v>
      </c>
      <c r="V53" s="39" t="s">
        <v>20</v>
      </c>
      <c r="W53" s="40">
        <f>U53/T53</f>
        <v>201.57971014492753</v>
      </c>
      <c r="X53" s="24">
        <f>SUM(X48:X52)</f>
        <v>2038</v>
      </c>
      <c r="Y53" s="24">
        <f>SUM(Y48:Y52)</f>
        <v>363666</v>
      </c>
      <c r="Z53" s="39" t="s">
        <v>20</v>
      </c>
      <c r="AA53" s="87">
        <f>Y53/X53</f>
        <v>178.44259077526988</v>
      </c>
      <c r="AB53" s="105">
        <f>Y53*100/B53</f>
        <v>1276.73781772223</v>
      </c>
      <c r="AC53" s="192"/>
    </row>
    <row r="54" spans="1:29" s="215" customFormat="1" ht="21">
      <c r="A54" s="6"/>
      <c r="B54" s="8"/>
      <c r="C54" s="8"/>
      <c r="D54" s="53"/>
      <c r="E54" s="201"/>
      <c r="F54" s="53"/>
      <c r="G54" s="53"/>
      <c r="H54" s="53"/>
      <c r="I54" s="201"/>
      <c r="J54" s="53"/>
      <c r="K54" s="181"/>
      <c r="L54" s="53"/>
      <c r="M54" s="201"/>
      <c r="N54" s="7"/>
      <c r="O54" s="181"/>
      <c r="P54" s="8"/>
      <c r="Q54" s="8"/>
      <c r="R54" s="7"/>
      <c r="S54" s="182"/>
      <c r="T54" s="8"/>
      <c r="U54" s="8"/>
      <c r="V54" s="18"/>
      <c r="W54" s="182"/>
      <c r="X54" s="8"/>
      <c r="Y54" s="8"/>
      <c r="Z54" s="7"/>
      <c r="AA54" s="85"/>
      <c r="AB54" s="183"/>
      <c r="AC54" s="192"/>
    </row>
    <row r="55" spans="1:29" s="215" customFormat="1" ht="21">
      <c r="A55" s="211" t="s">
        <v>65</v>
      </c>
      <c r="B55" s="212"/>
      <c r="C55" s="212"/>
      <c r="D55" s="212"/>
      <c r="E55" s="212"/>
      <c r="F55" s="188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188"/>
      <c r="V55" s="190"/>
      <c r="W55" s="191"/>
      <c r="X55" s="189"/>
      <c r="Y55" s="189"/>
      <c r="Z55" s="192"/>
      <c r="AA55" s="192"/>
      <c r="AB55" s="214"/>
      <c r="AC55" s="192"/>
    </row>
    <row r="56" spans="1:35" s="219" customFormat="1" ht="21.75">
      <c r="A56" s="208" t="s">
        <v>68</v>
      </c>
      <c r="B56" s="209"/>
      <c r="C56" s="189"/>
      <c r="D56" s="189"/>
      <c r="E56" s="210"/>
      <c r="F56" s="210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2"/>
      <c r="AB56" s="192"/>
      <c r="AC56" s="216"/>
      <c r="AD56" s="217"/>
      <c r="AE56" s="217"/>
      <c r="AF56" s="218"/>
      <c r="AI56" s="220"/>
    </row>
    <row r="57" spans="1:28" ht="23.25">
      <c r="A57" s="325" t="s">
        <v>66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192"/>
    </row>
    <row r="58" spans="1:28" ht="23.2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192"/>
    </row>
    <row r="59" spans="1:28" ht="23.25">
      <c r="A59" s="269"/>
      <c r="B59" s="270"/>
      <c r="C59" s="271"/>
      <c r="D59" s="272"/>
      <c r="E59" s="285"/>
      <c r="F59" s="194"/>
      <c r="G59" s="194"/>
      <c r="H59" s="194"/>
      <c r="I59" s="194"/>
      <c r="J59" s="194"/>
      <c r="K59" s="194"/>
      <c r="L59" s="194"/>
      <c r="M59" s="194"/>
      <c r="N59" s="194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3"/>
    </row>
    <row r="60" spans="1:28" ht="23.25">
      <c r="A60" s="271"/>
      <c r="B60" s="270"/>
      <c r="C60" s="271"/>
      <c r="D60" s="272"/>
      <c r="E60" s="285"/>
      <c r="F60" s="194"/>
      <c r="G60" s="194"/>
      <c r="H60" s="194"/>
      <c r="I60" s="194"/>
      <c r="J60" s="194"/>
      <c r="K60" s="194"/>
      <c r="L60" s="194"/>
      <c r="M60" s="194"/>
      <c r="N60" s="194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3"/>
    </row>
    <row r="61" spans="1:5" ht="23.25">
      <c r="A61" s="273"/>
      <c r="B61" s="281"/>
      <c r="C61" s="274"/>
      <c r="D61" s="283"/>
      <c r="E61" s="284"/>
    </row>
    <row r="62" spans="1:4" ht="23.25">
      <c r="A62" s="273"/>
      <c r="B62" s="281"/>
      <c r="C62" s="274"/>
      <c r="D62" s="283"/>
    </row>
    <row r="63" spans="1:4" ht="23.25">
      <c r="A63" s="273"/>
      <c r="B63" s="281"/>
      <c r="C63" s="274"/>
      <c r="D63" s="283"/>
    </row>
    <row r="64" spans="1:2" ht="23.25">
      <c r="A64" s="228"/>
      <c r="B64" s="282"/>
    </row>
    <row r="65" ht="23.25">
      <c r="A65" s="228"/>
    </row>
    <row r="66" ht="23.25">
      <c r="A66" s="228"/>
    </row>
    <row r="67" ht="23.25">
      <c r="A67" s="228"/>
    </row>
    <row r="68" ht="23.25">
      <c r="A68" s="228"/>
    </row>
  </sheetData>
  <mergeCells count="35">
    <mergeCell ref="X37:AA37"/>
    <mergeCell ref="AB37:AB38"/>
    <mergeCell ref="Z38:AA38"/>
    <mergeCell ref="D3:G3"/>
    <mergeCell ref="H3:K3"/>
    <mergeCell ref="L3:O3"/>
    <mergeCell ref="P3:S3"/>
    <mergeCell ref="H37:K37"/>
    <mergeCell ref="L37:O37"/>
    <mergeCell ref="P37:S37"/>
    <mergeCell ref="C3:C4"/>
    <mergeCell ref="X2:AA2"/>
    <mergeCell ref="AB3:AB4"/>
    <mergeCell ref="T3:W3"/>
    <mergeCell ref="X3:AA3"/>
    <mergeCell ref="A57:AA57"/>
    <mergeCell ref="A1:AA1"/>
    <mergeCell ref="A3:A4"/>
    <mergeCell ref="B3:B4"/>
    <mergeCell ref="F4:G4"/>
    <mergeCell ref="J4:K4"/>
    <mergeCell ref="N4:O4"/>
    <mergeCell ref="R4:S4"/>
    <mergeCell ref="V4:W4"/>
    <mergeCell ref="Z4:AA4"/>
    <mergeCell ref="A37:A38"/>
    <mergeCell ref="B37:B38"/>
    <mergeCell ref="C37:C38"/>
    <mergeCell ref="D37:G37"/>
    <mergeCell ref="F38:G38"/>
    <mergeCell ref="T37:W37"/>
    <mergeCell ref="J38:K38"/>
    <mergeCell ref="N38:O38"/>
    <mergeCell ref="R38:S38"/>
    <mergeCell ref="V38:W38"/>
  </mergeCells>
  <printOptions/>
  <pageMargins left="0.07874015748031496" right="0" top="0.5905511811023623" bottom="0.3937007874015748" header="0.5118110236220472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By</dc:creator>
  <cp:keywords/>
  <dc:description/>
  <cp:lastModifiedBy>kongkit</cp:lastModifiedBy>
  <cp:lastPrinted>2007-10-25T03:47:48Z</cp:lastPrinted>
  <dcterms:created xsi:type="dcterms:W3CDTF">2002-10-04T06:39:19Z</dcterms:created>
  <dcterms:modified xsi:type="dcterms:W3CDTF">2007-10-25T07:49:23Z</dcterms:modified>
  <cp:category/>
  <cp:version/>
  <cp:contentType/>
  <cp:contentStatus/>
</cp:coreProperties>
</file>